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fi\Desktop\Investment class\FIN-ED\FCFF valuation\"/>
    </mc:Choice>
  </mc:AlternateContent>
  <xr:revisionPtr revIDLastSave="0" documentId="8_{2B83677B-47BE-4D16-A46D-F7C4CA7A8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CFFValuation" sheetId="28" r:id="rId1"/>
    <sheet name="HistAnnFin" sheetId="29" r:id="rId2"/>
    <sheet name="Estimates" sheetId="33" r:id="rId3"/>
    <sheet name="SP500" sheetId="30" r:id="rId4"/>
  </sheets>
  <definedNames>
    <definedName name="_xlnm.Print_Area" localSheetId="0">FCFFValuation!$A$1:$N$81</definedName>
    <definedName name="_xlnm.Print_Titles" localSheetId="0">FCFFValuation!$A:$A</definedName>
    <definedName name="WACC">FCFFValuation!$G$30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3" l="1"/>
  <c r="I9" i="33"/>
  <c r="K9" i="33"/>
  <c r="L9" i="33"/>
  <c r="C66" i="28" l="1"/>
  <c r="D66" i="28"/>
  <c r="E66" i="28"/>
  <c r="F66" i="28"/>
  <c r="C62" i="28"/>
  <c r="D62" i="28"/>
  <c r="E62" i="28"/>
  <c r="F62" i="28"/>
  <c r="B62" i="28"/>
  <c r="C77" i="28"/>
  <c r="D77" i="28"/>
  <c r="E77" i="28"/>
  <c r="F77" i="28"/>
  <c r="B77" i="28"/>
  <c r="C76" i="28"/>
  <c r="D76" i="28"/>
  <c r="E76" i="28"/>
  <c r="F76" i="28"/>
  <c r="B76" i="28"/>
  <c r="C75" i="28"/>
  <c r="D75" i="28"/>
  <c r="E75" i="28"/>
  <c r="F75" i="28"/>
  <c r="B75" i="28"/>
  <c r="C74" i="28"/>
  <c r="D74" i="28"/>
  <c r="E74" i="28"/>
  <c r="F74" i="28"/>
  <c r="B74" i="28"/>
  <c r="C72" i="28"/>
  <c r="D72" i="28"/>
  <c r="E72" i="28"/>
  <c r="F72" i="28"/>
  <c r="B72" i="28"/>
  <c r="C71" i="28"/>
  <c r="D71" i="28"/>
  <c r="E71" i="28"/>
  <c r="F71" i="28"/>
  <c r="B71" i="28"/>
  <c r="C80" i="28"/>
  <c r="D80" i="28"/>
  <c r="E80" i="28"/>
  <c r="F80" i="28"/>
  <c r="B80" i="28"/>
  <c r="C81" i="28"/>
  <c r="D81" i="28"/>
  <c r="E81" i="28"/>
  <c r="F81" i="28"/>
  <c r="B81" i="28"/>
  <c r="D64" i="28" l="1"/>
  <c r="F64" i="28"/>
  <c r="E64" i="28"/>
  <c r="C64" i="28"/>
  <c r="G23" i="28"/>
  <c r="C1" i="28"/>
  <c r="G25" i="28" l="1"/>
  <c r="K40" i="28" l="1"/>
  <c r="J40" i="28"/>
  <c r="I40" i="28"/>
  <c r="H40" i="28"/>
  <c r="G40" i="28"/>
  <c r="D3" i="30" l="1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" i="30"/>
  <c r="G36" i="28"/>
  <c r="H36" i="28"/>
  <c r="H9" i="33"/>
  <c r="C67" i="28" l="1"/>
  <c r="D67" i="28"/>
  <c r="E67" i="28"/>
  <c r="F67" i="28"/>
  <c r="B67" i="28"/>
  <c r="B63" i="28" l="1"/>
  <c r="H5" i="28" l="1"/>
  <c r="H37" i="28" l="1"/>
  <c r="G30" i="28"/>
  <c r="L17" i="28" l="1"/>
  <c r="J17" i="28"/>
  <c r="H17" i="28"/>
  <c r="K17" i="28"/>
  <c r="I17" i="28"/>
  <c r="G68" i="28" l="1"/>
  <c r="C26" i="28" l="1"/>
  <c r="B26" i="28"/>
  <c r="C63" i="28"/>
  <c r="C36" i="28" s="1"/>
  <c r="D63" i="28"/>
  <c r="D36" i="28" s="1"/>
  <c r="E63" i="28"/>
  <c r="E36" i="28" s="1"/>
  <c r="F63" i="28"/>
  <c r="F36" i="28" s="1"/>
  <c r="G37" i="28" s="1"/>
  <c r="C6" i="28"/>
  <c r="D6" i="28"/>
  <c r="E6" i="28"/>
  <c r="F6" i="28"/>
  <c r="C7" i="28"/>
  <c r="D7" i="28"/>
  <c r="E7" i="28"/>
  <c r="F7" i="28"/>
  <c r="C40" i="28"/>
  <c r="C68" i="28"/>
  <c r="D68" i="28"/>
  <c r="E68" i="28"/>
  <c r="F68" i="28"/>
  <c r="B7" i="28"/>
  <c r="B66" i="28"/>
  <c r="B64" i="28" s="1"/>
  <c r="B6" i="28" s="1"/>
  <c r="B68" i="28"/>
  <c r="B50" i="28"/>
  <c r="C50" i="28"/>
  <c r="D50" i="28"/>
  <c r="E50" i="28"/>
  <c r="F50" i="28"/>
  <c r="B51" i="28"/>
  <c r="C51" i="28"/>
  <c r="D51" i="28"/>
  <c r="E51" i="28"/>
  <c r="F51" i="28"/>
  <c r="B56" i="28"/>
  <c r="C56" i="28"/>
  <c r="D56" i="28"/>
  <c r="E56" i="28"/>
  <c r="F56" i="28"/>
  <c r="E55" i="28"/>
  <c r="C4" i="28"/>
  <c r="C35" i="28" s="1"/>
  <c r="D48" i="28"/>
  <c r="E48" i="28"/>
  <c r="F4" i="28"/>
  <c r="B4" i="28"/>
  <c r="B35" i="28" s="1"/>
  <c r="F35" i="28" l="1"/>
  <c r="G4" i="28"/>
  <c r="C42" i="28"/>
  <c r="C23" i="28"/>
  <c r="B23" i="28"/>
  <c r="C24" i="28"/>
  <c r="B24" i="28"/>
  <c r="F37" i="28"/>
  <c r="D5" i="28"/>
  <c r="D38" i="28" s="1"/>
  <c r="D13" i="28"/>
  <c r="D42" i="28"/>
  <c r="F9" i="28"/>
  <c r="F40" i="28"/>
  <c r="F43" i="28"/>
  <c r="B55" i="28"/>
  <c r="B57" i="28" s="1"/>
  <c r="B43" i="28"/>
  <c r="E9" i="28"/>
  <c r="E40" i="28"/>
  <c r="E11" i="28"/>
  <c r="F13" i="28"/>
  <c r="F42" i="28"/>
  <c r="B42" i="28"/>
  <c r="E43" i="28"/>
  <c r="B40" i="28"/>
  <c r="B9" i="28"/>
  <c r="B8" i="28"/>
  <c r="D9" i="28"/>
  <c r="D40" i="28"/>
  <c r="C55" i="28"/>
  <c r="C57" i="28" s="1"/>
  <c r="C43" i="28"/>
  <c r="B36" i="28"/>
  <c r="C37" i="28" s="1"/>
  <c r="B5" i="28"/>
  <c r="B38" i="28" s="1"/>
  <c r="F11" i="28"/>
  <c r="E13" i="28"/>
  <c r="E42" i="28"/>
  <c r="D55" i="28"/>
  <c r="D57" i="28" s="1"/>
  <c r="D43" i="28"/>
  <c r="E37" i="28"/>
  <c r="D37" i="28"/>
  <c r="F5" i="28"/>
  <c r="F39" i="28" s="1"/>
  <c r="F48" i="28"/>
  <c r="E4" i="28"/>
  <c r="E35" i="28" s="1"/>
  <c r="D4" i="28"/>
  <c r="D35" i="28" s="1"/>
  <c r="E57" i="28"/>
  <c r="D52" i="28"/>
  <c r="F52" i="28"/>
  <c r="E52" i="28"/>
  <c r="B52" i="28"/>
  <c r="C9" i="28"/>
  <c r="F55" i="28"/>
  <c r="F57" i="28" s="1"/>
  <c r="C52" i="28"/>
  <c r="F8" i="28"/>
  <c r="D8" i="28"/>
  <c r="D11" i="28"/>
  <c r="E8" i="28"/>
  <c r="C13" i="28"/>
  <c r="C8" i="28"/>
  <c r="C48" i="28"/>
  <c r="B48" i="28"/>
  <c r="C11" i="28"/>
  <c r="E5" i="28"/>
  <c r="E38" i="28" s="1"/>
  <c r="C5" i="28"/>
  <c r="C39" i="28" s="1"/>
  <c r="H4" i="28" l="1"/>
  <c r="G35" i="28"/>
  <c r="G48" i="28"/>
  <c r="E44" i="28"/>
  <c r="E41" i="28" s="1"/>
  <c r="M42" i="28"/>
  <c r="G42" i="28" s="1"/>
  <c r="H42" i="28" s="1"/>
  <c r="M40" i="28"/>
  <c r="C44" i="28"/>
  <c r="C41" i="28" s="1"/>
  <c r="M39" i="28"/>
  <c r="G39" i="28" s="1"/>
  <c r="H39" i="28" s="1"/>
  <c r="D39" i="28"/>
  <c r="D10" i="28"/>
  <c r="F44" i="28"/>
  <c r="F41" i="28" s="1"/>
  <c r="N43" i="28"/>
  <c r="B10" i="28"/>
  <c r="C38" i="28"/>
  <c r="E39" i="28"/>
  <c r="B39" i="28"/>
  <c r="F38" i="28"/>
  <c r="F10" i="28"/>
  <c r="E10" i="28"/>
  <c r="D44" i="28"/>
  <c r="D41" i="28" s="1"/>
  <c r="N42" i="28"/>
  <c r="B44" i="28"/>
  <c r="B41" i="28" s="1"/>
  <c r="N40" i="28"/>
  <c r="N37" i="28"/>
  <c r="C10" i="28"/>
  <c r="I4" i="28" l="1"/>
  <c r="H35" i="28"/>
  <c r="H48" i="28"/>
  <c r="N39" i="28"/>
  <c r="H7" i="28"/>
  <c r="H11" i="28" s="1"/>
  <c r="I39" i="28"/>
  <c r="M41" i="28"/>
  <c r="G41" i="28" s="1"/>
  <c r="M38" i="28"/>
  <c r="G38" i="28" s="1"/>
  <c r="H38" i="28" s="1"/>
  <c r="I42" i="28"/>
  <c r="H13" i="28"/>
  <c r="E12" i="28"/>
  <c r="E14" i="28" s="1"/>
  <c r="N38" i="28"/>
  <c r="F12" i="28"/>
  <c r="F14" i="28" s="1"/>
  <c r="C12" i="28"/>
  <c r="C14" i="28" s="1"/>
  <c r="D12" i="28"/>
  <c r="D14" i="28" s="1"/>
  <c r="J4" i="28" l="1"/>
  <c r="I35" i="28"/>
  <c r="I48" i="28"/>
  <c r="G44" i="28"/>
  <c r="H41" i="28"/>
  <c r="J42" i="28"/>
  <c r="I38" i="28"/>
  <c r="H6" i="28"/>
  <c r="H8" i="28" s="1"/>
  <c r="J39" i="28"/>
  <c r="N41" i="28"/>
  <c r="K4" i="28" l="1"/>
  <c r="J35" i="28"/>
  <c r="J48" i="28"/>
  <c r="K39" i="28"/>
  <c r="K42" i="28"/>
  <c r="H9" i="28"/>
  <c r="H10" i="28" s="1"/>
  <c r="I41" i="28"/>
  <c r="H44" i="28"/>
  <c r="J38" i="28"/>
  <c r="M37" i="28"/>
  <c r="I37" i="28" s="1"/>
  <c r="L4" i="28" l="1"/>
  <c r="K35" i="28"/>
  <c r="J37" i="28"/>
  <c r="K37" i="28" s="1"/>
  <c r="I36" i="28"/>
  <c r="I44" i="28" s="1"/>
  <c r="I12" i="28" s="1"/>
  <c r="H12" i="28"/>
  <c r="H14" i="28" s="1"/>
  <c r="H18" i="28" s="1"/>
  <c r="J41" i="28"/>
  <c r="K38" i="28"/>
  <c r="L35" i="28" l="1"/>
  <c r="L48" i="28"/>
  <c r="I5" i="28"/>
  <c r="J36" i="28"/>
  <c r="J44" i="28" s="1"/>
  <c r="K41" i="28"/>
  <c r="I13" i="28" l="1"/>
  <c r="I7" i="28"/>
  <c r="I11" i="28" s="1"/>
  <c r="I6" i="28"/>
  <c r="J5" i="28"/>
  <c r="K36" i="28"/>
  <c r="K44" i="28" s="1"/>
  <c r="J12" i="28"/>
  <c r="I8" i="28" l="1"/>
  <c r="I9" i="28" s="1"/>
  <c r="I10" i="28" s="1"/>
  <c r="I14" i="28" s="1"/>
  <c r="I18" i="28" s="1"/>
  <c r="J7" i="28"/>
  <c r="J11" i="28" s="1"/>
  <c r="J13" i="28"/>
  <c r="J6" i="28"/>
  <c r="K12" i="28"/>
  <c r="L36" i="28"/>
  <c r="K5" i="28"/>
  <c r="K13" i="28" l="1"/>
  <c r="K7" i="28"/>
  <c r="K11" i="28" s="1"/>
  <c r="K6" i="28"/>
  <c r="L44" i="28"/>
  <c r="L12" i="28" s="1"/>
  <c r="L5" i="28"/>
  <c r="J8" i="28"/>
  <c r="J9" i="28" s="1"/>
  <c r="J10" i="28" s="1"/>
  <c r="J14" i="28" s="1"/>
  <c r="J18" i="28" s="1"/>
  <c r="K8" i="28" l="1"/>
  <c r="K9" i="28" s="1"/>
  <c r="K10" i="28" s="1"/>
  <c r="K14" i="28" s="1"/>
  <c r="K18" i="28" s="1"/>
  <c r="L6" i="28"/>
  <c r="L7" i="28"/>
  <c r="L11" i="28" s="1"/>
  <c r="L13" i="28"/>
  <c r="L8" i="28" l="1"/>
  <c r="L9" i="28" s="1"/>
  <c r="L10" i="28" s="1"/>
  <c r="L16" i="28" l="1"/>
  <c r="C19" i="28" s="1"/>
  <c r="L14" i="28"/>
  <c r="L15" i="28" l="1"/>
  <c r="B19" i="28" s="1"/>
  <c r="L18" i="28"/>
  <c r="B18" i="28" l="1"/>
  <c r="B22" i="28" s="1"/>
  <c r="B25" i="28" s="1"/>
  <c r="B27" i="28" s="1"/>
  <c r="B29" i="28" s="1"/>
  <c r="C18" i="28"/>
  <c r="C22" i="28" s="1"/>
  <c r="C25" i="28" s="1"/>
  <c r="C27" i="28" s="1"/>
  <c r="C29" i="28" s="1"/>
  <c r="C20" i="28" l="1"/>
  <c r="B20" i="28"/>
</calcChain>
</file>

<file path=xl/sharedStrings.xml><?xml version="1.0" encoding="utf-8"?>
<sst xmlns="http://schemas.openxmlformats.org/spreadsheetml/2006/main" count="629" uniqueCount="401">
  <si>
    <t>Current price</t>
  </si>
  <si>
    <t>PV of terminal value</t>
  </si>
  <si>
    <t>CAPM required return</t>
  </si>
  <si>
    <t>TTM</t>
  </si>
  <si>
    <t>Ticker</t>
  </si>
  <si>
    <t>Beta</t>
  </si>
  <si>
    <t>EBITDA</t>
  </si>
  <si>
    <t>Cash and cash equivalents</t>
  </si>
  <si>
    <t>Total cash</t>
  </si>
  <si>
    <t>Total current assets</t>
  </si>
  <si>
    <t>Total current liabilities</t>
  </si>
  <si>
    <t>Company Name</t>
  </si>
  <si>
    <t>Forecast Years</t>
  </si>
  <si>
    <t>Total Revenue</t>
  </si>
  <si>
    <t>Depreciation</t>
  </si>
  <si>
    <t>Operating income (EBIT)</t>
  </si>
  <si>
    <t>Income Tax - Total</t>
  </si>
  <si>
    <t>CapEx</t>
  </si>
  <si>
    <t>Free Cash Flow to the Firm (FCFF)</t>
  </si>
  <si>
    <t>PV factor</t>
  </si>
  <si>
    <t>PV of future FCFF</t>
  </si>
  <si>
    <t>Weighted Average Cost of Capital:</t>
  </si>
  <si>
    <t>$ amount of debt</t>
  </si>
  <si>
    <t>$ cash</t>
  </si>
  <si>
    <t>Shares outstanding</t>
  </si>
  <si>
    <t>Target Fair Value per share</t>
  </si>
  <si>
    <t>Constant growth rate</t>
  </si>
  <si>
    <t>Tax Rate</t>
  </si>
  <si>
    <t>Weight of debt = D/(D+E)</t>
  </si>
  <si>
    <t>Historical</t>
  </si>
  <si>
    <t>Historical ratios and assumptions:</t>
  </si>
  <si>
    <t>medians</t>
  </si>
  <si>
    <t>Step</t>
  </si>
  <si>
    <t>Growth rate in revenues</t>
  </si>
  <si>
    <t>EBITDA margin</t>
  </si>
  <si>
    <t>Effective tax rate</t>
  </si>
  <si>
    <t>Debt / (Debt + Equity) (book values)</t>
  </si>
  <si>
    <t>Current Operating Assets</t>
  </si>
  <si>
    <t>Current Operating Liabilities</t>
  </si>
  <si>
    <t>Total Current Operating Liabilities</t>
  </si>
  <si>
    <t>Net Operating Working Capital</t>
  </si>
  <si>
    <t>Operating Income</t>
  </si>
  <si>
    <t>10-year Treasury yield</t>
  </si>
  <si>
    <t>Adj Beta</t>
  </si>
  <si>
    <t>Wide</t>
  </si>
  <si>
    <t>FCFF Valuation</t>
  </si>
  <si>
    <t>Short term debt</t>
  </si>
  <si>
    <t>Total current operating assets</t>
  </si>
  <si>
    <t>Change in NWC</t>
  </si>
  <si>
    <t>Depreciation as % of Revs</t>
  </si>
  <si>
    <t>CapEx as % of Revs</t>
  </si>
  <si>
    <t>NWC as % of Revs</t>
  </si>
  <si>
    <t>Revenues from Consensus Estimates + Growth assumptions</t>
  </si>
  <si>
    <t>Terminal value assumption:</t>
  </si>
  <si>
    <t>Column --&gt;</t>
  </si>
  <si>
    <t>Balance Sheet data</t>
  </si>
  <si>
    <t>Income Statement data</t>
  </si>
  <si>
    <t>Cash Flow Statement data</t>
  </si>
  <si>
    <t>=1/(1+WACC)^G3</t>
  </si>
  <si>
    <t>=G14*G16</t>
  </si>
  <si>
    <t>Pre-tax cost of debt (finra.org)</t>
  </si>
  <si>
    <t>Moat:</t>
  </si>
  <si>
    <t>NOPAT</t>
  </si>
  <si>
    <t>% to Target Fair Value</t>
  </si>
  <si>
    <t>Implied Equity Risk Premium</t>
  </si>
  <si>
    <t>TV at constant growth</t>
  </si>
  <si>
    <t>TV if ROIC = WACC</t>
  </si>
  <si>
    <t>Terminal value using constant growth</t>
  </si>
  <si>
    <t>Terminal value if ROIC = WACC</t>
  </si>
  <si>
    <t>Constant g</t>
  </si>
  <si>
    <t>TV as % of Target Fair Value</t>
  </si>
  <si>
    <t>Target $ fair value of equity</t>
  </si>
  <si>
    <t>Target $ Fair Value of Firm</t>
  </si>
  <si>
    <t>ROIC=WACC</t>
  </si>
  <si>
    <t>PV</t>
  </si>
  <si>
    <t>Date of valuation:</t>
  </si>
  <si>
    <t>Blume-adjusted beta</t>
  </si>
  <si>
    <t>Historical Financial Statement Data</t>
  </si>
  <si>
    <t>=H36</t>
  </si>
  <si>
    <t>=H5*H38</t>
  </si>
  <si>
    <t>=H5*H39</t>
  </si>
  <si>
    <t>=H6-H7</t>
  </si>
  <si>
    <t>=H8*H40</t>
  </si>
  <si>
    <t>=H8-H9</t>
  </si>
  <si>
    <t>=H7</t>
  </si>
  <si>
    <t>=G44-H44</t>
  </si>
  <si>
    <t>=H5*H42</t>
  </si>
  <si>
    <t>=SUM(H10:H13)</t>
  </si>
  <si>
    <t>=SUM(G18:L18)</t>
  </si>
  <si>
    <t>=L15*L17</t>
  </si>
  <si>
    <t>=B19/B22</t>
  </si>
  <si>
    <t>=B18+B19</t>
  </si>
  <si>
    <t>=F74+F76</t>
  </si>
  <si>
    <t>=F50</t>
  </si>
  <si>
    <t>=B22-B23+B24</t>
  </si>
  <si>
    <t>=G68</t>
  </si>
  <si>
    <t>=B25/B26</t>
  </si>
  <si>
    <t>=B27/B28-1</t>
  </si>
  <si>
    <t>WACC = (we x r) + (wd * rd * (1 - T))</t>
  </si>
  <si>
    <t>Note: "-" in front to make it Expense (benefit)</t>
  </si>
  <si>
    <t>(make sure the data are in same unit as in Morningstar)</t>
  </si>
  <si>
    <t>Collect the information from Yahoo finance (Analysis Tab)</t>
  </si>
  <si>
    <t>http://www.market-risk-premia.com/us.html</t>
  </si>
  <si>
    <t>Total Operating Profit/Loss</t>
  </si>
  <si>
    <t>Provision for Income Tax</t>
  </si>
  <si>
    <t>Diluted WASO</t>
  </si>
  <si>
    <t>Purchase/Sale and Disposal of Property, Plant and Equipment, Net</t>
  </si>
  <si>
    <t>Depreciation, Amortization and Depletion, Non-Cash Adjustment</t>
  </si>
  <si>
    <t>Financial Liabilities, Current</t>
  </si>
  <si>
    <t>Deferred Tax Liabilities, Non-Current</t>
  </si>
  <si>
    <t>Total Non-Current Liabilities</t>
  </si>
  <si>
    <t>Equity Attributable to Parent Stockholders</t>
  </si>
  <si>
    <t>Convert to numbers:</t>
  </si>
  <si>
    <t>https://bit.ly/34DMmxx</t>
  </si>
  <si>
    <t>https://www.morningstar.com/stocks/xnys/cvs/financials</t>
  </si>
  <si>
    <t xml:space="preserve">Search for "List of bond issued by CVS Health Corporation" in google </t>
  </si>
  <si>
    <t>web: business insider</t>
  </si>
  <si>
    <t>CVS</t>
  </si>
  <si>
    <t>CVS Health Corporation (CVS)</t>
  </si>
  <si>
    <t>Earnings Estimate</t>
  </si>
  <si>
    <t>Current Qtr. (Sep 2024)</t>
  </si>
  <si>
    <t>Next Qtr. (Dec 2024)</t>
  </si>
  <si>
    <t>Current Year (2024)</t>
  </si>
  <si>
    <t>Next Year (2025)</t>
  </si>
  <si>
    <t>No. of Analysts</t>
  </si>
  <si>
    <t>Avg. Estimate</t>
  </si>
  <si>
    <t>Low Estimate</t>
  </si>
  <si>
    <t>High Estimate</t>
  </si>
  <si>
    <t>Year Ago EPS</t>
  </si>
  <si>
    <t>Revenue Estimate</t>
  </si>
  <si>
    <t>92.6B</t>
  </si>
  <si>
    <t>96.71B</t>
  </si>
  <si>
    <t>369.35B</t>
  </si>
  <si>
    <t>386.36B</t>
  </si>
  <si>
    <t>90.25B</t>
  </si>
  <si>
    <t>93.04B</t>
  </si>
  <si>
    <t>364.68B</t>
  </si>
  <si>
    <t>376.8B</t>
  </si>
  <si>
    <t>93.87B</t>
  </si>
  <si>
    <t>98.22B</t>
  </si>
  <si>
    <t>371.16B</t>
  </si>
  <si>
    <t>395.84B</t>
  </si>
  <si>
    <t>Year Ago Sales</t>
  </si>
  <si>
    <t>N/A</t>
  </si>
  <si>
    <t>93.81B</t>
  </si>
  <si>
    <t>357.78B</t>
  </si>
  <si>
    <t>Sales Growth (year/est)</t>
  </si>
  <si>
    <t>CVS_income-statement_Annual_As_Originally_Reported</t>
  </si>
  <si>
    <t>2019</t>
  </si>
  <si>
    <t>2020</t>
  </si>
  <si>
    <t>2021</t>
  </si>
  <si>
    <t>2022</t>
  </si>
  <si>
    <t>2023</t>
  </si>
  <si>
    <t>Gross Profit</t>
  </si>
  <si>
    <t>Business Revenue</t>
  </si>
  <si>
    <t>Cost of Revenue</t>
  </si>
  <si>
    <t>Cost of Goods and Services</t>
  </si>
  <si>
    <t>Other Costof Revenue</t>
  </si>
  <si>
    <t/>
  </si>
  <si>
    <t>Operating Income/Expenses</t>
  </si>
  <si>
    <t>Other Income/Expense, Operating</t>
  </si>
  <si>
    <t>Other Expenses, Operating</t>
  </si>
  <si>
    <t>Non-Operating Income/Expense, Total</t>
  </si>
  <si>
    <t>Total Net Finance Income/Expense</t>
  </si>
  <si>
    <t>Net Interest Income/Expense</t>
  </si>
  <si>
    <t>Interest Expense Net of Capitalized Interest</t>
  </si>
  <si>
    <t>Interest Income</t>
  </si>
  <si>
    <t>Irregular Income/Expense</t>
  </si>
  <si>
    <t>Fixed Asset Disposals</t>
  </si>
  <si>
    <t>Impairment/Write Off/Write Down of Capital Assets</t>
  </si>
  <si>
    <t>Goodwill Impairment/Write Off</t>
  </si>
  <si>
    <t>Gain/Loss on Extinguishment of Debt</t>
  </si>
  <si>
    <t>Litigation Income/Expense</t>
  </si>
  <si>
    <t>Restructuring and Reorganization Income/Expense</t>
  </si>
  <si>
    <t>Other Income/Expense, Non-Operating</t>
  </si>
  <si>
    <t>Pretax Income</t>
  </si>
  <si>
    <t>Net Income before Extraordinary Items and Discontinued Operations</t>
  </si>
  <si>
    <t>Net Income after Extraordinary Items and Discontinued Operations</t>
  </si>
  <si>
    <t>Non-Controlling/Minority Interests</t>
  </si>
  <si>
    <t>Net Income after Non-Controlling/Minority Interests</t>
  </si>
  <si>
    <t>Net Income Available to Common Stockholders</t>
  </si>
  <si>
    <t>Diluted Net Income Available to Common Stockholders</t>
  </si>
  <si>
    <t>Income Statement Supplemental Section</t>
  </si>
  <si>
    <t>Reported Normalized and Operating Income/Expense Supplemental Section</t>
  </si>
  <si>
    <t>Total Revenue as Reported, Supplemental</t>
  </si>
  <si>
    <t>Reported Operating Expense</t>
  </si>
  <si>
    <t>Reported Total Operating Profit/Loss</t>
  </si>
  <si>
    <t>Reported Normalized Income</t>
  </si>
  <si>
    <t>Reported Effective Tax Rate</t>
  </si>
  <si>
    <t>Reported Normalized Operating Profit</t>
  </si>
  <si>
    <t>Discontinued Operations</t>
  </si>
  <si>
    <t>Basic EPS</t>
  </si>
  <si>
    <t>Basic EPS from Continuing Operations</t>
  </si>
  <si>
    <t>Basic EPS from Discontinued Operations</t>
  </si>
  <si>
    <t>Diluted EPS</t>
  </si>
  <si>
    <t>Diluted EPS from Continuing Operations</t>
  </si>
  <si>
    <t>Diluted EPS from Discontinued Operations</t>
  </si>
  <si>
    <t>Basic Weighted Average Shares Outstanding</t>
  </si>
  <si>
    <t>Diluted Weighted Average Shares Outstanding</t>
  </si>
  <si>
    <t>Reported Normalized Diluted EPS</t>
  </si>
  <si>
    <t>Total Dividend Per Share</t>
  </si>
  <si>
    <t>Regular Dividend Per Share Calc</t>
  </si>
  <si>
    <t>Reported Normalized Basic EPS</t>
  </si>
  <si>
    <t>Basic WASO</t>
  </si>
  <si>
    <t>Fiscal year ends in Dec 31 | USD</t>
  </si>
  <si>
    <t>CVS_balance-sheet_Annual_As_Originally_Reported</t>
  </si>
  <si>
    <t>Total Assets</t>
  </si>
  <si>
    <t>Total Current Assets</t>
  </si>
  <si>
    <t>Cash, Cash Equivalents and Short Term Investments</t>
  </si>
  <si>
    <t>Short Term Investments</t>
  </si>
  <si>
    <t>Available-for-Sale Securities, Current</t>
  </si>
  <si>
    <t>Other Short Term Investments</t>
  </si>
  <si>
    <t>Inventories</t>
  </si>
  <si>
    <t>Other Inventories</t>
  </si>
  <si>
    <t>Inventory Allowance/Adjustments</t>
  </si>
  <si>
    <t>Trade and Other Receivables, Current</t>
  </si>
  <si>
    <t>Trade/Accounts Receivable, Current</t>
  </si>
  <si>
    <t>Other Receivables, Current</t>
  </si>
  <si>
    <t>Assets Held for Sale/Discontinued Operations, Current</t>
  </si>
  <si>
    <t>Other Current Assets</t>
  </si>
  <si>
    <t>Deferred Tax Assets, Current</t>
  </si>
  <si>
    <t>Total Non-Current Assets</t>
  </si>
  <si>
    <t>Net Property, Plant and Equipment</t>
  </si>
  <si>
    <t>Gross Property, Plant and Equipment</t>
  </si>
  <si>
    <t>Properties</t>
  </si>
  <si>
    <t>Land and Improvements</t>
  </si>
  <si>
    <t>Buildings and Improvements</t>
  </si>
  <si>
    <t>Leasehold and Improvements</t>
  </si>
  <si>
    <t>Machinery, Furniture and Equipment</t>
  </si>
  <si>
    <t>Furniture, Fixtures and Office Equipment</t>
  </si>
  <si>
    <t>Leased Property, Plant and Equipment</t>
  </si>
  <si>
    <t>Other Property, Plant and Equipment</t>
  </si>
  <si>
    <t>Accumulated Depreciation and Impairment</t>
  </si>
  <si>
    <t>Accumulated Depreciation</t>
  </si>
  <si>
    <t>Net Intangible Assets</t>
  </si>
  <si>
    <t>Gross Goodwill and Other Intangible Assets</t>
  </si>
  <si>
    <t>Goodwill</t>
  </si>
  <si>
    <t>Intangibles other than Goodwill</t>
  </si>
  <si>
    <t>Trademarks and Patents</t>
  </si>
  <si>
    <t>Software and Technology</t>
  </si>
  <si>
    <t>Customer Relationships</t>
  </si>
  <si>
    <t>Other Intangible Assets</t>
  </si>
  <si>
    <t>Accumulated Amortization and Impairment</t>
  </si>
  <si>
    <t>Accumulated Amortization of Intangible Assets</t>
  </si>
  <si>
    <t>Accumulated Amortization of Intangibles other than Goodwill</t>
  </si>
  <si>
    <t>Accumulated Amortization of Trademarks and Patents</t>
  </si>
  <si>
    <t>Accumulated Amortization of Software and Technology</t>
  </si>
  <si>
    <t>Accumulated Amortization of Customer Relationships</t>
  </si>
  <si>
    <t>Accumulated Amortization of Other Intangible Assets</t>
  </si>
  <si>
    <t>Total Long Term Investments</t>
  </si>
  <si>
    <t>Investment in Financial Assets, Non-Current</t>
  </si>
  <si>
    <t>Debt Securities, Non-Current</t>
  </si>
  <si>
    <t>Financial Investment Securities, Available-for-Sale &amp; Held-to-Maturity, Non-Current</t>
  </si>
  <si>
    <t>Available-for-Sale Securities, Non-Current</t>
  </si>
  <si>
    <t>Other Investments, Non-Current</t>
  </si>
  <si>
    <t>Pension and Other Employee Benefits, Non-Current</t>
  </si>
  <si>
    <t>Other Non-Current Assets</t>
  </si>
  <si>
    <t>Total Liabilities</t>
  </si>
  <si>
    <t>Total Current Liabilities</t>
  </si>
  <si>
    <t>Payables and Accrued Expenses, Current</t>
  </si>
  <si>
    <t>Trade and Other Payables, Current</t>
  </si>
  <si>
    <t>Trade/Accounts Payable, Current</t>
  </si>
  <si>
    <t>Other Payable, Current</t>
  </si>
  <si>
    <t>Accrued Expenses, Current</t>
  </si>
  <si>
    <t>Current Debt and Capital Lease Obligation</t>
  </si>
  <si>
    <t>Current Debt</t>
  </si>
  <si>
    <t>Commercial Paper</t>
  </si>
  <si>
    <t>Current Portion of Long Term Debt and Capital Lease</t>
  </si>
  <si>
    <t>Current Portion of Long Term Debt</t>
  </si>
  <si>
    <t>Capital Lease Obligations, Current</t>
  </si>
  <si>
    <t>Discontinued Operations Liabilities, Current</t>
  </si>
  <si>
    <t>Other Current Liabilities</t>
  </si>
  <si>
    <t>Financial Liabilities, Non-Current</t>
  </si>
  <si>
    <t>Long Term Debt and Capital Lease Obligation</t>
  </si>
  <si>
    <t>Long Term Debt</t>
  </si>
  <si>
    <t>Capital Lease Obligations, Non-Current</t>
  </si>
  <si>
    <t>Provisions, Non-Current</t>
  </si>
  <si>
    <t>Provision for Employee Entitlements, Non-Current</t>
  </si>
  <si>
    <t>Pension and Other Post-Retirement Benefit Plans, Non-Current</t>
  </si>
  <si>
    <t>Tax Liabilities, Non-Current</t>
  </si>
  <si>
    <t>Other Non-Current Liabilities</t>
  </si>
  <si>
    <t>Preferred Securities Outside Stock Equity</t>
  </si>
  <si>
    <t>Total Equity</t>
  </si>
  <si>
    <t>Paid in Capital</t>
  </si>
  <si>
    <t>Capital Stock</t>
  </si>
  <si>
    <t>Common Stock</t>
  </si>
  <si>
    <t>Preferred Stock</t>
  </si>
  <si>
    <t>Additional Paid in Capital/Share Premium</t>
  </si>
  <si>
    <t>Treasury Stock</t>
  </si>
  <si>
    <t>Retained Earnings/Accumulated Deficit</t>
  </si>
  <si>
    <t>Reserves/Accumulated Comprehensive Income/Losses</t>
  </si>
  <si>
    <t>Other Reserves/Accum.Comp.Inc</t>
  </si>
  <si>
    <t>Non-Controlling/Minority Interests in Equity</t>
  </si>
  <si>
    <t>Debt Maturity Schedule Total</t>
  </si>
  <si>
    <t>Debt due in Year 1</t>
  </si>
  <si>
    <t>Debt due in Year 2</t>
  </si>
  <si>
    <t>Debt due in Year 3</t>
  </si>
  <si>
    <t>Debt due in Year 4</t>
  </si>
  <si>
    <t>Debt due in Year 5</t>
  </si>
  <si>
    <t>Debt due Beyond</t>
  </si>
  <si>
    <t>Debt - Interests Charges and Other Adjustments</t>
  </si>
  <si>
    <t>Capital Lease Obligation Maturity Schedule Total</t>
  </si>
  <si>
    <t>Capital Lease due in Year 1</t>
  </si>
  <si>
    <t>Capital Lease due in Year 2</t>
  </si>
  <si>
    <t>Capital Lease due in Year 3</t>
  </si>
  <si>
    <t>Capital Lease due in Year 4</t>
  </si>
  <si>
    <t>Capital Lease due in Year 5</t>
  </si>
  <si>
    <t>Capital Lease due Beyond</t>
  </si>
  <si>
    <t>Capital Lease - Interests Charges and Other Adjustments</t>
  </si>
  <si>
    <t>Operating Lease Obligation Maturity Schedule Total</t>
  </si>
  <si>
    <t>Operating Lease due in Year 1</t>
  </si>
  <si>
    <t>Operating Lease due in Year 2</t>
  </si>
  <si>
    <t>Operating Lease due in Year 3</t>
  </si>
  <si>
    <t>Operating Lease due in Year 4</t>
  </si>
  <si>
    <t>Operating Lease due Beyond</t>
  </si>
  <si>
    <t>Operating Lease - Interests Charges and Other Adjustments</t>
  </si>
  <si>
    <t>Total Lease Liability</t>
  </si>
  <si>
    <t>Total Lease Liability - Due in year 1</t>
  </si>
  <si>
    <t>Total Lease Liability - Due in year 2</t>
  </si>
  <si>
    <t>Total Lease Liability - Due in year 3</t>
  </si>
  <si>
    <t>Total Lease Liability - Due in year 4</t>
  </si>
  <si>
    <t>Total Lease Liability - Due in year 5</t>
  </si>
  <si>
    <t>Total Lease Liability - Beyond</t>
  </si>
  <si>
    <t>Total Lease Liability - Interest Charges and Other Adjustments</t>
  </si>
  <si>
    <t>Total Contractual Obligations</t>
  </si>
  <si>
    <t>Total Contractual Obligations due in year 1</t>
  </si>
  <si>
    <t>Total Contractual Obligations due in year 2</t>
  </si>
  <si>
    <t>Total Contractual Obligations due in year 3</t>
  </si>
  <si>
    <t>Total Contractual Obligations due in year 4</t>
  </si>
  <si>
    <t>Total Contractual Obligations due in year 5</t>
  </si>
  <si>
    <t>Total Contractual Obligations due Beyond</t>
  </si>
  <si>
    <t>Total Contractual Obligations - Interests Charges and Other Adjustments</t>
  </si>
  <si>
    <t>Other Contractual Obligations Maturity Schedule Total</t>
  </si>
  <si>
    <t>Other Contractual Obligations due in Year 1</t>
  </si>
  <si>
    <t>Other Contractual Obligations due in Year 3</t>
  </si>
  <si>
    <t>Other Contractual Obligations due in Year 5</t>
  </si>
  <si>
    <t>Other Contractual Obligations due Beyond</t>
  </si>
  <si>
    <t>CVS_cash-flow_Annual_As_Originally_Reported</t>
  </si>
  <si>
    <t>Cash Flow from Operating Activities, Indirect</t>
  </si>
  <si>
    <t>Net Cash Flow from Continuing Operating Activities, Indirect</t>
  </si>
  <si>
    <t>Cash Generated from Operating Activities</t>
  </si>
  <si>
    <t>Income/Loss before Non-Cash Adjustment</t>
  </si>
  <si>
    <t>Total Adjustments for Non-Cash Items</t>
  </si>
  <si>
    <t>Depreciation and Amortization, Non-Cash Adjustment</t>
  </si>
  <si>
    <t>Stock-Based Compensation, Non-Cash Adjustment</t>
  </si>
  <si>
    <t>Deferred Taxes, Non-Cash Adjustment</t>
  </si>
  <si>
    <t>Irregular Income/Loss, Non-Cash Adjustment</t>
  </si>
  <si>
    <t>Gain/Loss on Disposals, Non-Cash Adjustment</t>
  </si>
  <si>
    <t>Gain/Loss on Disposal/Sale of Business, Non-Cash Adjustment</t>
  </si>
  <si>
    <t>Gain/Loss on Disposal/Sale of Other Assets, Non-Cash Adjustment</t>
  </si>
  <si>
    <t>Write Down and Write off of Other Assets, Non-Cash Adjustment</t>
  </si>
  <si>
    <t>Gain/Loss on Extinguishment of Debt, Non-Cash Adjustment</t>
  </si>
  <si>
    <t>Impairment of Goodwill, Non-Cash Adjustment</t>
  </si>
  <si>
    <t>Other Non-Cash Items</t>
  </si>
  <si>
    <t>Pension and Employee Benefit Expense, Non-Cash Adjustment</t>
  </si>
  <si>
    <t>Changes in Operating Capital</t>
  </si>
  <si>
    <t>Change in Inventories</t>
  </si>
  <si>
    <t>Change in Trade and Other Receivables</t>
  </si>
  <si>
    <t>Change in Trade/Accounts Receivable</t>
  </si>
  <si>
    <t>Change in Other Current Assets</t>
  </si>
  <si>
    <t>Change in Payables and Accrued Expenses</t>
  </si>
  <si>
    <t>Change in Trade and Other Payables</t>
  </si>
  <si>
    <t>Change in Trade/Accounts Payable</t>
  </si>
  <si>
    <t>Change in Other Payables</t>
  </si>
  <si>
    <t>Change in Accrued Expenses</t>
  </si>
  <si>
    <t>Change in Other Current Liabilities</t>
  </si>
  <si>
    <t>Cash Flow from Investing Activities</t>
  </si>
  <si>
    <t>Cash Flow from Continuing Investing Activities</t>
  </si>
  <si>
    <t>Purchase of Property, Plant and Equipment</t>
  </si>
  <si>
    <t>Sale and Disposal of Property, Plant and Equipment</t>
  </si>
  <si>
    <t>Purchase/Sale of Business, Net</t>
  </si>
  <si>
    <t>Purchase/Acquisition of Business</t>
  </si>
  <si>
    <t>Sale of Business</t>
  </si>
  <si>
    <t>Purchase/Sale of Investments, Net</t>
  </si>
  <si>
    <t>Purchase of Investments</t>
  </si>
  <si>
    <t>Sale of Investments</t>
  </si>
  <si>
    <t>Other Investing Cash Flow</t>
  </si>
  <si>
    <t>Cash Flow from Financing Activities</t>
  </si>
  <si>
    <t>Cash Flow from Continuing Financing Activities</t>
  </si>
  <si>
    <t>Issuance of/Payments for Common Stock, Net</t>
  </si>
  <si>
    <t>Payments for Common Stock</t>
  </si>
  <si>
    <t>Issuance of/Repayments for Debt, Net</t>
  </si>
  <si>
    <t>Issuance of/Repayments for Short Term Debt, Net</t>
  </si>
  <si>
    <t>Proceeds from Issuance of Short Term Debt</t>
  </si>
  <si>
    <t>Repayments for Short Term Debt</t>
  </si>
  <si>
    <t>Issuance of/Repayments for Long Term Debt, Net</t>
  </si>
  <si>
    <t>Proceeds from Issuance of Long Term Debt</t>
  </si>
  <si>
    <t>Repayments for Long Term Debt</t>
  </si>
  <si>
    <t>Cash Dividends and Interest Paid</t>
  </si>
  <si>
    <t>Cash Dividends Paid</t>
  </si>
  <si>
    <t>Common Stock Dividends Paid</t>
  </si>
  <si>
    <t>Proceeds from Issuance/Exercising of Stock Options/Warrants</t>
  </si>
  <si>
    <t>Other Financing Cash Flow</t>
  </si>
  <si>
    <t>Net Movement in Non-Controlling/Minority Interest</t>
  </si>
  <si>
    <t>Excess Tax Benefit from Share-Based Compensation, Financing Activities</t>
  </si>
  <si>
    <t>Cash and Cash Equivalents, End of Period</t>
  </si>
  <si>
    <t>Change in Cash</t>
  </si>
  <si>
    <t>Cash and Cash Equivalents, Beginning of Period</t>
  </si>
  <si>
    <t>Effect of Exchange Rate Changes</t>
  </si>
  <si>
    <t>Cash Flow Supplemental Section</t>
  </si>
  <si>
    <t>Change in Cash as Reported, 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</si>
</sst>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&quot;$&quot;#,##0.00"/>
    <numFmt numFmtId="166" formatCode="&quot;$&quot;#,##0"/>
    <numFmt numFmtId="167" formatCode="0.000000000000000%"/>
    <numFmt numFmtId="168" formatCode="yyyy\-mm"/>
    <numFmt numFmtId="169" formatCode="[$-409]mmm\-yy;@"/>
    <numFmt numFmtId="170" formatCode="0.000%"/>
    <numFmt numFmtId="171" formatCode="#.##"/>
  </numFmts>
  <fonts count="5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232A31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232A3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E0E4E9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0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8" applyNumberFormat="0" applyAlignment="0" applyProtection="0"/>
    <xf numFmtId="0" fontId="11" fillId="28" borderId="9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8" applyNumberFormat="0" applyAlignment="0" applyProtection="0"/>
    <xf numFmtId="0" fontId="18" fillId="0" borderId="13" applyNumberFormat="0" applyFill="0" applyAlignment="0" applyProtection="0"/>
    <xf numFmtId="0" fontId="19" fillId="31" borderId="0" applyNumberFormat="0" applyBorder="0" applyAlignment="0" applyProtection="0"/>
    <xf numFmtId="0" fontId="7" fillId="32" borderId="14" applyNumberFormat="0" applyFont="0" applyAlignment="0" applyProtection="0"/>
    <xf numFmtId="0" fontId="20" fillId="27" borderId="15" applyNumberFormat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29" borderId="0" applyNumberFormat="0" applyBorder="0" applyAlignment="0" applyProtection="0"/>
    <xf numFmtId="0" fontId="28" fillId="26" borderId="0" applyNumberFormat="0" applyBorder="0" applyAlignment="0" applyProtection="0"/>
    <xf numFmtId="0" fontId="29" fillId="31" borderId="0" applyNumberFormat="0" applyBorder="0" applyAlignment="0" applyProtection="0"/>
    <xf numFmtId="0" fontId="30" fillId="30" borderId="8" applyNumberFormat="0" applyAlignment="0" applyProtection="0"/>
    <xf numFmtId="0" fontId="31" fillId="27" borderId="15" applyNumberFormat="0" applyAlignment="0" applyProtection="0"/>
    <xf numFmtId="0" fontId="32" fillId="27" borderId="8" applyNumberFormat="0" applyAlignment="0" applyProtection="0"/>
    <xf numFmtId="0" fontId="33" fillId="0" borderId="13" applyNumberFormat="0" applyFill="0" applyAlignment="0" applyProtection="0"/>
    <xf numFmtId="0" fontId="34" fillId="28" borderId="9" applyNumberFormat="0" applyAlignment="0" applyProtection="0"/>
    <xf numFmtId="0" fontId="35" fillId="0" borderId="0" applyNumberFormat="0" applyFill="0" applyBorder="0" applyAlignment="0" applyProtection="0"/>
    <xf numFmtId="0" fontId="6" fillId="32" borderId="14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38" fillId="14" borderId="0" applyNumberFormat="0" applyBorder="0" applyAlignment="0" applyProtection="0"/>
    <xf numFmtId="0" fontId="38" fillId="21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38" fillId="16" borderId="0" applyNumberFormat="0" applyBorder="0" applyAlignment="0" applyProtection="0"/>
    <xf numFmtId="0" fontId="38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38" fillId="18" borderId="0" applyNumberFormat="0" applyBorder="0" applyAlignment="0" applyProtection="0"/>
    <xf numFmtId="0" fontId="38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38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/>
    <xf numFmtId="10" fontId="39" fillId="0" borderId="0" xfId="0" applyNumberFormat="1" applyFont="1"/>
    <xf numFmtId="10" fontId="39" fillId="33" borderId="0" xfId="0" applyNumberFormat="1" applyFont="1" applyFill="1"/>
    <xf numFmtId="10" fontId="39" fillId="0" borderId="0" xfId="39" applyNumberFormat="1" applyFont="1" applyFill="1"/>
    <xf numFmtId="0" fontId="39" fillId="0" borderId="0" xfId="0" applyFont="1"/>
    <xf numFmtId="0" fontId="39" fillId="0" borderId="0" xfId="0" applyFont="1" applyFill="1"/>
    <xf numFmtId="10" fontId="39" fillId="0" borderId="0" xfId="0" applyNumberFormat="1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/>
    <xf numFmtId="0" fontId="39" fillId="0" borderId="0" xfId="0" applyFont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39" fillId="0" borderId="7" xfId="0" applyFont="1" applyBorder="1"/>
    <xf numFmtId="0" fontId="39" fillId="0" borderId="0" xfId="0" applyFont="1" applyBorder="1"/>
    <xf numFmtId="0" fontId="39" fillId="0" borderId="0" xfId="0" applyFont="1" applyBorder="1" applyAlignment="1">
      <alignment horizontal="right"/>
    </xf>
    <xf numFmtId="10" fontId="39" fillId="0" borderId="5" xfId="39" applyNumberFormat="1" applyFont="1" applyFill="1" applyBorder="1"/>
    <xf numFmtId="165" fontId="39" fillId="0" borderId="5" xfId="0" applyNumberFormat="1" applyFont="1" applyFill="1" applyBorder="1"/>
    <xf numFmtId="0" fontId="39" fillId="0" borderId="0" xfId="0" applyFont="1" applyAlignment="1">
      <alignment wrapText="1"/>
    </xf>
    <xf numFmtId="2" fontId="39" fillId="0" borderId="0" xfId="0" applyNumberFormat="1" applyFont="1"/>
    <xf numFmtId="0" fontId="0" fillId="0" borderId="0" xfId="0" applyFont="1" applyFill="1"/>
    <xf numFmtId="4" fontId="0" fillId="0" borderId="0" xfId="0" applyNumberFormat="1" applyFont="1" applyFill="1"/>
    <xf numFmtId="14" fontId="0" fillId="0" borderId="0" xfId="0" applyNumberFormat="1" applyFont="1" applyFill="1"/>
    <xf numFmtId="0" fontId="40" fillId="0" borderId="0" xfId="0" applyFont="1" applyFill="1"/>
    <xf numFmtId="0" fontId="39" fillId="0" borderId="1" xfId="0" applyFont="1" applyBorder="1"/>
    <xf numFmtId="0" fontId="39" fillId="33" borderId="1" xfId="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5" xfId="0" applyFont="1" applyBorder="1"/>
    <xf numFmtId="14" fontId="39" fillId="0" borderId="4" xfId="0" applyNumberFormat="1" applyFont="1" applyBorder="1" applyAlignment="1">
      <alignment horizontal="right"/>
    </xf>
    <xf numFmtId="14" fontId="39" fillId="0" borderId="20" xfId="0" applyNumberFormat="1" applyFont="1" applyBorder="1" applyAlignment="1">
      <alignment horizontal="right"/>
    </xf>
    <xf numFmtId="0" fontId="39" fillId="0" borderId="0" xfId="0" applyFont="1" applyAlignment="1">
      <alignment horizontal="center"/>
    </xf>
    <xf numFmtId="3" fontId="39" fillId="0" borderId="0" xfId="0" applyNumberFormat="1" applyFont="1"/>
    <xf numFmtId="3" fontId="39" fillId="0" borderId="5" xfId="0" applyNumberFormat="1" applyFont="1" applyBorder="1"/>
    <xf numFmtId="3" fontId="39" fillId="0" borderId="0" xfId="0" applyNumberFormat="1" applyFont="1" applyFill="1"/>
    <xf numFmtId="3" fontId="39" fillId="0" borderId="4" xfId="0" applyNumberFormat="1" applyFont="1" applyBorder="1"/>
    <xf numFmtId="3" fontId="39" fillId="0" borderId="20" xfId="0" applyNumberFormat="1" applyFont="1" applyBorder="1"/>
    <xf numFmtId="3" fontId="39" fillId="0" borderId="0" xfId="0" applyNumberFormat="1" applyFont="1" applyFill="1" applyBorder="1"/>
    <xf numFmtId="3" fontId="39" fillId="0" borderId="0" xfId="0" applyNumberFormat="1" applyFont="1" applyBorder="1"/>
    <xf numFmtId="10" fontId="39" fillId="0" borderId="0" xfId="39" applyNumberFormat="1" applyFont="1" applyFill="1" applyBorder="1"/>
    <xf numFmtId="2" fontId="39" fillId="0" borderId="24" xfId="0" applyNumberFormat="1" applyFont="1" applyBorder="1"/>
    <xf numFmtId="2" fontId="39" fillId="0" borderId="21" xfId="0" applyNumberFormat="1" applyFont="1" applyBorder="1"/>
    <xf numFmtId="0" fontId="39" fillId="0" borderId="4" xfId="0" applyFont="1" applyBorder="1"/>
    <xf numFmtId="0" fontId="39" fillId="0" borderId="19" xfId="0" applyFont="1" applyBorder="1"/>
    <xf numFmtId="10" fontId="39" fillId="0" borderId="0" xfId="0" applyNumberFormat="1" applyFont="1" applyBorder="1"/>
    <xf numFmtId="0" fontId="39" fillId="0" borderId="19" xfId="0" applyFont="1" applyFill="1" applyBorder="1"/>
    <xf numFmtId="165" fontId="39" fillId="0" borderId="0" xfId="39" applyNumberFormat="1" applyFont="1" applyFill="1" applyBorder="1"/>
    <xf numFmtId="2" fontId="39" fillId="0" borderId="0" xfId="0" applyNumberFormat="1" applyFont="1" applyBorder="1"/>
    <xf numFmtId="167" fontId="39" fillId="0" borderId="0" xfId="0" applyNumberFormat="1" applyFont="1"/>
    <xf numFmtId="0" fontId="39" fillId="0" borderId="3" xfId="0" applyFont="1" applyBorder="1"/>
    <xf numFmtId="3" fontId="41" fillId="0" borderId="0" xfId="0" applyNumberFormat="1" applyFont="1" applyBorder="1"/>
    <xf numFmtId="0" fontId="39" fillId="0" borderId="5" xfId="0" applyFont="1" applyFill="1" applyBorder="1"/>
    <xf numFmtId="10" fontId="39" fillId="0" borderId="4" xfId="0" applyNumberFormat="1" applyFont="1" applyFill="1" applyBorder="1"/>
    <xf numFmtId="3" fontId="41" fillId="0" borderId="0" xfId="0" applyNumberFormat="1" applyFont="1" applyFill="1" applyBorder="1"/>
    <xf numFmtId="2" fontId="41" fillId="0" borderId="0" xfId="0" applyNumberFormat="1" applyFont="1"/>
    <xf numFmtId="10" fontId="39" fillId="0" borderId="4" xfId="39" applyNumberFormat="1" applyFont="1" applyFill="1" applyBorder="1"/>
    <xf numFmtId="4" fontId="41" fillId="0" borderId="0" xfId="0" applyNumberFormat="1" applyFont="1" applyBorder="1"/>
    <xf numFmtId="0" fontId="39" fillId="0" borderId="4" xfId="0" applyFont="1" applyFill="1" applyBorder="1"/>
    <xf numFmtId="0" fontId="39" fillId="0" borderId="2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8" xfId="0" applyFont="1" applyBorder="1" applyAlignment="1">
      <alignment horizontal="center"/>
    </xf>
    <xf numFmtId="10" fontId="39" fillId="0" borderId="27" xfId="0" applyNumberFormat="1" applyFont="1" applyBorder="1"/>
    <xf numFmtId="10" fontId="39" fillId="0" borderId="29" xfId="0" applyNumberFormat="1" applyFont="1" applyBorder="1"/>
    <xf numFmtId="0" fontId="39" fillId="0" borderId="0" xfId="0" applyFont="1" applyAlignment="1"/>
    <xf numFmtId="0" fontId="39" fillId="0" borderId="0" xfId="0" applyFont="1" applyFill="1" applyBorder="1" applyAlignment="1">
      <alignment wrapText="1"/>
    </xf>
    <xf numFmtId="10" fontId="39" fillId="0" borderId="0" xfId="39" applyNumberFormat="1" applyFont="1"/>
    <xf numFmtId="10" fontId="39" fillId="0" borderId="5" xfId="39" applyNumberFormat="1" applyFont="1" applyBorder="1"/>
    <xf numFmtId="10" fontId="39" fillId="0" borderId="0" xfId="39" applyNumberFormat="1" applyFont="1" applyBorder="1"/>
    <xf numFmtId="0" fontId="39" fillId="0" borderId="0" xfId="0" quotePrefix="1" applyFont="1"/>
    <xf numFmtId="3" fontId="39" fillId="0" borderId="5" xfId="39" applyNumberFormat="1" applyFont="1" applyBorder="1"/>
    <xf numFmtId="1" fontId="39" fillId="0" borderId="4" xfId="0" applyNumberFormat="1" applyFont="1" applyBorder="1" applyAlignment="1">
      <alignment horizontal="center"/>
    </xf>
    <xf numFmtId="14" fontId="39" fillId="0" borderId="0" xfId="0" applyNumberFormat="1" applyFont="1" applyBorder="1"/>
    <xf numFmtId="14" fontId="39" fillId="0" borderId="5" xfId="0" applyNumberFormat="1" applyFont="1" applyBorder="1"/>
    <xf numFmtId="4" fontId="39" fillId="0" borderId="0" xfId="0" applyNumberFormat="1" applyFont="1"/>
    <xf numFmtId="4" fontId="39" fillId="0" borderId="0" xfId="0" applyNumberFormat="1" applyFont="1" applyFill="1"/>
    <xf numFmtId="0" fontId="42" fillId="0" borderId="0" xfId="0" applyFont="1"/>
    <xf numFmtId="0" fontId="42" fillId="0" borderId="0" xfId="0" applyFont="1" applyAlignment="1">
      <alignment horizontal="center"/>
    </xf>
    <xf numFmtId="2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165" fontId="39" fillId="33" borderId="2" xfId="0" applyNumberFormat="1" applyFont="1" applyFill="1" applyBorder="1"/>
    <xf numFmtId="165" fontId="39" fillId="0" borderId="0" xfId="0" applyNumberFormat="1" applyFont="1"/>
    <xf numFmtId="0" fontId="0" fillId="0" borderId="0" xfId="0" applyFill="1"/>
    <xf numFmtId="0" fontId="39" fillId="0" borderId="0" xfId="0" applyFont="1" applyFill="1" applyAlignment="1">
      <alignment horizontal="right"/>
    </xf>
    <xf numFmtId="3" fontId="41" fillId="0" borderId="0" xfId="0" applyNumberFormat="1" applyFont="1" applyFill="1"/>
    <xf numFmtId="1" fontId="39" fillId="0" borderId="6" xfId="0" applyNumberFormat="1" applyFont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/>
    <xf numFmtId="0" fontId="39" fillId="0" borderId="26" xfId="0" applyFont="1" applyBorder="1" applyAlignment="1">
      <alignment horizontal="center"/>
    </xf>
    <xf numFmtId="168" fontId="39" fillId="0" borderId="4" xfId="0" applyNumberFormat="1" applyFont="1" applyBorder="1" applyAlignment="1">
      <alignment horizontal="center"/>
    </xf>
    <xf numFmtId="3" fontId="39" fillId="0" borderId="29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" xfId="0" applyFont="1" applyBorder="1" applyAlignment="1">
      <alignment wrapText="1"/>
    </xf>
    <xf numFmtId="10" fontId="39" fillId="0" borderId="30" xfId="0" applyNumberFormat="1" applyFont="1" applyBorder="1"/>
    <xf numFmtId="10" fontId="39" fillId="33" borderId="4" xfId="39" applyNumberFormat="1" applyFont="1" applyFill="1" applyBorder="1"/>
    <xf numFmtId="0" fontId="39" fillId="0" borderId="0" xfId="0" applyFont="1" applyBorder="1" applyAlignment="1">
      <alignment horizontal="left"/>
    </xf>
    <xf numFmtId="10" fontId="39" fillId="33" borderId="0" xfId="0" applyNumberFormat="1" applyFont="1" applyFill="1" applyBorder="1"/>
    <xf numFmtId="4" fontId="39" fillId="0" borderId="4" xfId="0" applyNumberFormat="1" applyFont="1" applyBorder="1"/>
    <xf numFmtId="0" fontId="39" fillId="0" borderId="5" xfId="0" applyFont="1" applyBorder="1" applyAlignment="1">
      <alignment horizontal="right"/>
    </xf>
    <xf numFmtId="4" fontId="39" fillId="0" borderId="5" xfId="0" applyNumberFormat="1" applyFont="1" applyBorder="1"/>
    <xf numFmtId="4" fontId="39" fillId="0" borderId="20" xfId="0" applyNumberFormat="1" applyFont="1" applyBorder="1"/>
    <xf numFmtId="10" fontId="39" fillId="0" borderId="28" xfId="0" applyNumberFormat="1" applyFont="1" applyBorder="1"/>
    <xf numFmtId="3" fontId="39" fillId="0" borderId="0" xfId="0" quotePrefix="1" applyNumberFormat="1" applyFont="1" applyFill="1" applyBorder="1"/>
    <xf numFmtId="0" fontId="39" fillId="0" borderId="0" xfId="0" applyFont="1" applyBorder="1" applyAlignment="1">
      <alignment horizontal="center"/>
    </xf>
    <xf numFmtId="0" fontId="42" fillId="0" borderId="4" xfId="0" applyFont="1" applyBorder="1"/>
    <xf numFmtId="0" fontId="42" fillId="0" borderId="4" xfId="0" applyFont="1" applyBorder="1" applyAlignment="1">
      <alignment horizontal="center"/>
    </xf>
    <xf numFmtId="0" fontId="42" fillId="0" borderId="4" xfId="0" applyFont="1" applyBorder="1" applyAlignment="1">
      <alignment horizontal="left"/>
    </xf>
    <xf numFmtId="169" fontId="39" fillId="0" borderId="4" xfId="0" applyNumberFormat="1" applyFont="1" applyBorder="1" applyAlignment="1">
      <alignment horizontal="right"/>
    </xf>
    <xf numFmtId="169" fontId="39" fillId="0" borderId="20" xfId="0" applyNumberFormat="1" applyFont="1" applyBorder="1" applyAlignment="1">
      <alignment horizontal="right"/>
    </xf>
    <xf numFmtId="169" fontId="39" fillId="0" borderId="4" xfId="0" applyNumberFormat="1" applyFont="1" applyFill="1" applyBorder="1" applyAlignment="1">
      <alignment horizontal="right"/>
    </xf>
    <xf numFmtId="169" fontId="39" fillId="0" borderId="20" xfId="0" applyNumberFormat="1" applyFont="1" applyFill="1" applyBorder="1" applyAlignment="1">
      <alignment horizontal="right"/>
    </xf>
    <xf numFmtId="169" fontId="39" fillId="0" borderId="4" xfId="0" applyNumberFormat="1" applyFont="1" applyBorder="1"/>
    <xf numFmtId="169" fontId="39" fillId="0" borderId="20" xfId="0" applyNumberFormat="1" applyFont="1" applyBorder="1"/>
    <xf numFmtId="169" fontId="39" fillId="0" borderId="4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14" fontId="39" fillId="0" borderId="4" xfId="0" applyNumberFormat="1" applyFont="1" applyBorder="1" applyAlignment="1">
      <alignment horizontal="left"/>
    </xf>
    <xf numFmtId="10" fontId="39" fillId="0" borderId="21" xfId="39" applyNumberFormat="1" applyFont="1" applyFill="1" applyBorder="1"/>
    <xf numFmtId="3" fontId="39" fillId="0" borderId="4" xfId="0" applyNumberFormat="1" applyFont="1" applyFill="1" applyBorder="1"/>
    <xf numFmtId="164" fontId="39" fillId="0" borderId="0" xfId="0" applyNumberFormat="1" applyFont="1" applyFill="1"/>
    <xf numFmtId="0" fontId="39" fillId="0" borderId="20" xfId="0" applyFont="1" applyFill="1" applyBorder="1"/>
    <xf numFmtId="0" fontId="39" fillId="0" borderId="0" xfId="0" applyFont="1" applyBorder="1" applyAlignment="1"/>
    <xf numFmtId="2" fontId="39" fillId="0" borderId="1" xfId="0" applyNumberFormat="1" applyFont="1" applyBorder="1"/>
    <xf numFmtId="0" fontId="39" fillId="0" borderId="0" xfId="0" quotePrefix="1" applyFont="1" applyFill="1" applyBorder="1"/>
    <xf numFmtId="0" fontId="39" fillId="0" borderId="4" xfId="0" applyFont="1" applyBorder="1" applyAlignment="1">
      <alignment horizontal="center"/>
    </xf>
    <xf numFmtId="170" fontId="39" fillId="33" borderId="0" xfId="39" applyNumberFormat="1" applyFont="1" applyFill="1" applyBorder="1"/>
    <xf numFmtId="9" fontId="39" fillId="0" borderId="5" xfId="39" applyNumberFormat="1" applyFont="1" applyFill="1" applyBorder="1"/>
    <xf numFmtId="0" fontId="39" fillId="0" borderId="0" xfId="39" applyNumberFormat="1" applyFont="1" applyFill="1" applyBorder="1" applyAlignment="1">
      <alignment horizontal="center"/>
    </xf>
    <xf numFmtId="10" fontId="39" fillId="0" borderId="20" xfId="0" applyNumberFormat="1" applyFont="1" applyBorder="1"/>
    <xf numFmtId="3" fontId="39" fillId="0" borderId="4" xfId="0" quotePrefix="1" applyNumberFormat="1" applyFont="1" applyFill="1" applyBorder="1"/>
    <xf numFmtId="3" fontId="39" fillId="0" borderId="0" xfId="0" applyNumberFormat="1" applyFont="1" applyFill="1" applyBorder="1" applyAlignment="1"/>
    <xf numFmtId="3" fontId="39" fillId="0" borderId="5" xfId="0" applyNumberFormat="1" applyFont="1" applyFill="1" applyBorder="1" applyAlignment="1"/>
    <xf numFmtId="166" fontId="39" fillId="0" borderId="0" xfId="0" applyNumberFormat="1" applyFont="1" applyFill="1" applyBorder="1" applyAlignment="1">
      <alignment horizontal="right"/>
    </xf>
    <xf numFmtId="166" fontId="39" fillId="0" borderId="5" xfId="0" applyNumberFormat="1" applyFont="1" applyFill="1" applyBorder="1" applyAlignment="1">
      <alignment horizontal="right"/>
    </xf>
    <xf numFmtId="10" fontId="39" fillId="33" borderId="4" xfId="0" applyNumberFormat="1" applyFont="1" applyFill="1" applyBorder="1"/>
    <xf numFmtId="10" fontId="39" fillId="33" borderId="0" xfId="39" applyNumberFormat="1" applyFont="1" applyFill="1" applyBorder="1"/>
    <xf numFmtId="9" fontId="39" fillId="0" borderId="0" xfId="39" applyFont="1" applyFill="1" applyBorder="1" applyAlignment="1">
      <alignment horizontal="center"/>
    </xf>
    <xf numFmtId="9" fontId="39" fillId="0" borderId="0" xfId="39" applyNumberFormat="1" applyFont="1" applyFill="1" applyBorder="1"/>
    <xf numFmtId="166" fontId="39" fillId="0" borderId="0" xfId="0" applyNumberFormat="1" applyFont="1" applyFill="1" applyBorder="1"/>
    <xf numFmtId="165" fontId="39" fillId="0" borderId="0" xfId="0" applyNumberFormat="1" applyFont="1" applyFill="1" applyBorder="1"/>
    <xf numFmtId="0" fontId="39" fillId="0" borderId="5" xfId="0" applyFont="1" applyFill="1" applyBorder="1" applyAlignment="1">
      <alignment horizontal="center"/>
    </xf>
    <xf numFmtId="9" fontId="39" fillId="0" borderId="5" xfId="39" applyFont="1" applyFill="1" applyBorder="1" applyAlignment="1">
      <alignment horizontal="center"/>
    </xf>
    <xf numFmtId="166" fontId="39" fillId="0" borderId="5" xfId="0" applyNumberFormat="1" applyFont="1" applyFill="1" applyBorder="1"/>
    <xf numFmtId="3" fontId="39" fillId="0" borderId="5" xfId="0" applyNumberFormat="1" applyFont="1" applyFill="1" applyBorder="1"/>
    <xf numFmtId="165" fontId="39" fillId="33" borderId="32" xfId="0" applyNumberFormat="1" applyFont="1" applyFill="1" applyBorder="1"/>
    <xf numFmtId="14" fontId="39" fillId="33" borderId="0" xfId="0" applyNumberFormat="1" applyFont="1" applyFill="1"/>
    <xf numFmtId="165" fontId="42" fillId="0" borderId="0" xfId="0" applyNumberFormat="1" applyFont="1" applyAlignment="1">
      <alignment horizontal="center"/>
    </xf>
    <xf numFmtId="14" fontId="39" fillId="0" borderId="22" xfId="0" applyNumberFormat="1" applyFont="1" applyFill="1" applyBorder="1"/>
    <xf numFmtId="2" fontId="39" fillId="0" borderId="1" xfId="0" applyNumberFormat="1" applyFont="1" applyFill="1" applyBorder="1"/>
    <xf numFmtId="166" fontId="39" fillId="37" borderId="0" xfId="0" applyNumberFormat="1" applyFont="1" applyFill="1"/>
    <xf numFmtId="166" fontId="39" fillId="37" borderId="0" xfId="39" applyNumberFormat="1" applyFont="1" applyFill="1" applyBorder="1"/>
    <xf numFmtId="9" fontId="39" fillId="37" borderId="0" xfId="39" applyFont="1" applyFill="1" applyAlignment="1">
      <alignment horizontal="center"/>
    </xf>
    <xf numFmtId="166" fontId="39" fillId="37" borderId="17" xfId="0" applyNumberFormat="1" applyFont="1" applyFill="1" applyBorder="1"/>
    <xf numFmtId="166" fontId="39" fillId="37" borderId="31" xfId="0" applyNumberFormat="1" applyFont="1" applyFill="1" applyBorder="1"/>
    <xf numFmtId="3" fontId="39" fillId="37" borderId="2" xfId="0" applyNumberFormat="1" applyFont="1" applyFill="1" applyBorder="1"/>
    <xf numFmtId="3" fontId="39" fillId="37" borderId="25" xfId="0" applyNumberFormat="1" applyFont="1" applyFill="1" applyBorder="1"/>
    <xf numFmtId="166" fontId="39" fillId="37" borderId="2" xfId="0" applyNumberFormat="1" applyFont="1" applyFill="1" applyBorder="1"/>
    <xf numFmtId="165" fontId="39" fillId="37" borderId="2" xfId="0" applyNumberFormat="1" applyFont="1" applyFill="1" applyBorder="1"/>
    <xf numFmtId="9" fontId="39" fillId="37" borderId="18" xfId="39" applyNumberFormat="1" applyFont="1" applyFill="1" applyBorder="1"/>
    <xf numFmtId="3" fontId="39" fillId="37" borderId="0" xfId="0" applyNumberFormat="1" applyFont="1" applyFill="1"/>
    <xf numFmtId="3" fontId="39" fillId="37" borderId="4" xfId="0" applyNumberFormat="1" applyFont="1" applyFill="1" applyBorder="1"/>
    <xf numFmtId="164" fontId="39" fillId="37" borderId="0" xfId="0" applyNumberFormat="1" applyFont="1" applyFill="1"/>
    <xf numFmtId="10" fontId="39" fillId="37" borderId="0" xfId="39" applyNumberFormat="1" applyFont="1" applyFill="1" applyBorder="1"/>
    <xf numFmtId="10" fontId="39" fillId="37" borderId="4" xfId="39" applyNumberFormat="1" applyFont="1" applyFill="1" applyBorder="1"/>
    <xf numFmtId="3" fontId="39" fillId="37" borderId="0" xfId="0" applyNumberFormat="1" applyFont="1" applyFill="1" applyBorder="1" applyAlignment="1">
      <alignment horizontal="right"/>
    </xf>
    <xf numFmtId="10" fontId="39" fillId="37" borderId="0" xfId="39" applyNumberFormat="1" applyFont="1" applyFill="1"/>
    <xf numFmtId="0" fontId="22" fillId="33" borderId="0" xfId="0" applyFont="1" applyFill="1"/>
    <xf numFmtId="4" fontId="39" fillId="33" borderId="0" xfId="0" applyNumberFormat="1" applyFont="1" applyFill="1"/>
    <xf numFmtId="0" fontId="39" fillId="33" borderId="0" xfId="0" applyFont="1" applyFill="1"/>
    <xf numFmtId="0" fontId="47" fillId="35" borderId="0" xfId="0" applyFont="1" applyFill="1" applyAlignment="1">
      <alignment horizontal="center" vertical="center" wrapText="1"/>
    </xf>
    <xf numFmtId="0" fontId="48" fillId="35" borderId="33" xfId="0" applyFont="1" applyFill="1" applyBorder="1" applyAlignment="1">
      <alignment horizontal="right" vertical="center" wrapText="1"/>
    </xf>
    <xf numFmtId="0" fontId="42" fillId="0" borderId="0" xfId="0" applyFont="1" applyBorder="1"/>
    <xf numFmtId="0" fontId="0" fillId="0" borderId="0" xfId="0" applyBorder="1" applyAlignment="1"/>
    <xf numFmtId="0" fontId="45" fillId="0" borderId="0" xfId="0" applyFont="1" applyFill="1" applyBorder="1"/>
    <xf numFmtId="0" fontId="45" fillId="0" borderId="0" xfId="0" applyFont="1" applyBorder="1"/>
    <xf numFmtId="0" fontId="43" fillId="35" borderId="0" xfId="0" applyFont="1" applyFill="1" applyBorder="1" applyAlignment="1">
      <alignment horizontal="right"/>
    </xf>
    <xf numFmtId="0" fontId="43" fillId="0" borderId="0" xfId="0" applyFont="1" applyBorder="1" applyAlignment="1">
      <alignment vertical="top"/>
    </xf>
    <xf numFmtId="0" fontId="44" fillId="36" borderId="0" xfId="0" applyFont="1" applyFill="1" applyBorder="1" applyAlignment="1">
      <alignment vertical="top"/>
    </xf>
    <xf numFmtId="0" fontId="44" fillId="36" borderId="0" xfId="0" applyFont="1" applyFill="1" applyBorder="1" applyAlignment="1">
      <alignment horizontal="right" vertical="top"/>
    </xf>
    <xf numFmtId="4" fontId="44" fillId="36" borderId="0" xfId="0" applyNumberFormat="1" applyFont="1" applyFill="1" applyBorder="1" applyAlignment="1">
      <alignment horizontal="right" vertical="top"/>
    </xf>
    <xf numFmtId="0" fontId="44" fillId="0" borderId="0" xfId="0" applyFont="1" applyBorder="1" applyAlignment="1">
      <alignment vertical="top"/>
    </xf>
    <xf numFmtId="0" fontId="44" fillId="0" borderId="0" xfId="0" applyFont="1" applyBorder="1" applyAlignment="1">
      <alignment horizontal="right" vertical="top"/>
    </xf>
    <xf numFmtId="4" fontId="44" fillId="0" borderId="0" xfId="0" applyNumberFormat="1" applyFont="1" applyBorder="1" applyAlignment="1">
      <alignment horizontal="right" vertical="top"/>
    </xf>
    <xf numFmtId="0" fontId="46" fillId="0" borderId="0" xfId="0" applyFont="1" applyFill="1" applyBorder="1" applyAlignment="1">
      <alignment vertical="top"/>
    </xf>
    <xf numFmtId="0" fontId="46" fillId="0" borderId="0" xfId="0" applyFont="1" applyFill="1" applyBorder="1" applyAlignment="1">
      <alignment horizontal="right" vertical="top"/>
    </xf>
    <xf numFmtId="10" fontId="45" fillId="0" borderId="0" xfId="39" applyNumberFormat="1" applyFont="1" applyBorder="1"/>
    <xf numFmtId="0" fontId="45" fillId="33" borderId="0" xfId="0" applyFont="1" applyFill="1" applyBorder="1"/>
    <xf numFmtId="0" fontId="49" fillId="0" borderId="0" xfId="0" applyFont="1" applyBorder="1"/>
    <xf numFmtId="0" fontId="45" fillId="38" borderId="0" xfId="0" applyFont="1" applyFill="1" applyBorder="1"/>
    <xf numFmtId="0" fontId="42" fillId="38" borderId="0" xfId="0" applyFont="1" applyFill="1" applyBorder="1"/>
    <xf numFmtId="0" fontId="42" fillId="39" borderId="0" xfId="0" applyFont="1" applyFill="1" applyBorder="1"/>
    <xf numFmtId="0" fontId="45" fillId="39" borderId="0" xfId="0" applyFont="1" applyFill="1" applyBorder="1"/>
    <xf numFmtId="2" fontId="50" fillId="0" borderId="0" xfId="0" applyNumberFormat="1" applyFont="1" applyAlignment="1">
      <alignment horizontal="center"/>
    </xf>
    <xf numFmtId="0" fontId="0" fillId="39" borderId="0" xfId="0" applyFont="1" applyFill="1"/>
    <xf numFmtId="0" fontId="40" fillId="39" borderId="0" xfId="0" applyFont="1" applyFill="1"/>
    <xf numFmtId="0" fontId="51" fillId="0" borderId="0" xfId="102" applyBorder="1"/>
    <xf numFmtId="0" fontId="52" fillId="0" borderId="0" xfId="0" applyFont="1"/>
    <xf numFmtId="0" fontId="43" fillId="0" borderId="0" xfId="0" applyFont="1"/>
    <xf numFmtId="0" fontId="53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3" fontId="42" fillId="38" borderId="0" xfId="0" applyNumberFormat="1" applyFont="1" applyFill="1" applyBorder="1"/>
    <xf numFmtId="0" fontId="51" fillId="0" borderId="0" xfId="102" applyFill="1"/>
    <xf numFmtId="0" fontId="39" fillId="34" borderId="4" xfId="0" applyNumberFormat="1" applyFont="1" applyFill="1" applyBorder="1" applyAlignment="1">
      <alignment horizontal="right"/>
    </xf>
    <xf numFmtId="0" fontId="39" fillId="40" borderId="4" xfId="0" applyNumberFormat="1" applyFont="1" applyFill="1" applyBorder="1" applyAlignment="1">
      <alignment horizontal="right"/>
    </xf>
    <xf numFmtId="0" fontId="39" fillId="0" borderId="23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54" fillId="35" borderId="0" xfId="0" applyFont="1" applyFill="1" applyAlignment="1">
      <alignment horizontal="right" vertical="center" wrapText="1"/>
    </xf>
    <xf numFmtId="0" fontId="54" fillId="35" borderId="34" xfId="0" applyFont="1" applyFill="1" applyBorder="1" applyAlignment="1">
      <alignment horizontal="left" vertical="center" wrapText="1"/>
    </xf>
    <xf numFmtId="0" fontId="54" fillId="35" borderId="34" xfId="0" applyFont="1" applyFill="1" applyBorder="1" applyAlignment="1">
      <alignment horizontal="right" vertical="center" wrapText="1"/>
    </xf>
    <xf numFmtId="0" fontId="54" fillId="35" borderId="35" xfId="0" applyFont="1" applyFill="1" applyBorder="1" applyAlignment="1">
      <alignment horizontal="left" vertical="center" wrapText="1"/>
    </xf>
    <xf numFmtId="0" fontId="54" fillId="35" borderId="35" xfId="0" applyFont="1" applyFill="1" applyBorder="1" applyAlignment="1">
      <alignment horizontal="right" vertical="center" wrapText="1"/>
    </xf>
    <xf numFmtId="10" fontId="54" fillId="35" borderId="35" xfId="0" applyNumberFormat="1" applyFont="1" applyFill="1" applyBorder="1" applyAlignment="1">
      <alignment horizontal="right" vertical="center" wrapText="1"/>
    </xf>
    <xf numFmtId="0" fontId="53" fillId="0" borderId="0" xfId="0" applyFont="1" applyAlignment="1">
      <alignment horizontal="center"/>
    </xf>
    <xf numFmtId="171" fontId="0" fillId="0" borderId="0" xfId="0" applyNumberFormat="1" applyAlignment="1">
      <alignment horizontal="right"/>
    </xf>
  </cellXfs>
  <cellStyles count="103">
    <cellStyle name="20% - Accent1" xfId="1" builtinId="30" customBuiltin="1"/>
    <cellStyle name="20% - Accent1 2" xfId="61" xr:uid="{00000000-0005-0000-0000-000001000000}"/>
    <cellStyle name="20% - Accent2" xfId="2" builtinId="34" customBuiltin="1"/>
    <cellStyle name="20% - Accent2 2" xfId="65" xr:uid="{00000000-0005-0000-0000-000003000000}"/>
    <cellStyle name="20% - Accent3" xfId="3" builtinId="38" customBuiltin="1"/>
    <cellStyle name="20% - Accent3 2" xfId="69" xr:uid="{00000000-0005-0000-0000-000005000000}"/>
    <cellStyle name="20% - Accent4" xfId="4" builtinId="42" customBuiltin="1"/>
    <cellStyle name="20% - Accent4 2" xfId="73" xr:uid="{00000000-0005-0000-0000-000007000000}"/>
    <cellStyle name="20% - Accent5" xfId="5" builtinId="46" customBuiltin="1"/>
    <cellStyle name="20% - Accent5 2" xfId="77" xr:uid="{00000000-0005-0000-0000-000009000000}"/>
    <cellStyle name="20% - Accent6" xfId="6" builtinId="50" customBuiltin="1"/>
    <cellStyle name="20% - Accent6 2" xfId="81" xr:uid="{00000000-0005-0000-0000-00000B000000}"/>
    <cellStyle name="40% - Accent1" xfId="7" builtinId="31" customBuiltin="1"/>
    <cellStyle name="40% - Accent1 2" xfId="62" xr:uid="{00000000-0005-0000-0000-00000D000000}"/>
    <cellStyle name="40% - Accent2" xfId="8" builtinId="35" customBuiltin="1"/>
    <cellStyle name="40% - Accent2 2" xfId="66" xr:uid="{00000000-0005-0000-0000-00000F000000}"/>
    <cellStyle name="40% - Accent3" xfId="9" builtinId="39" customBuiltin="1"/>
    <cellStyle name="40% - Accent3 2" xfId="70" xr:uid="{00000000-0005-0000-0000-000011000000}"/>
    <cellStyle name="40% - Accent4" xfId="10" builtinId="43" customBuiltin="1"/>
    <cellStyle name="40% - Accent4 2" xfId="74" xr:uid="{00000000-0005-0000-0000-000013000000}"/>
    <cellStyle name="40% - Accent5" xfId="11" builtinId="47" customBuiltin="1"/>
    <cellStyle name="40% - Accent5 2" xfId="78" xr:uid="{00000000-0005-0000-0000-000015000000}"/>
    <cellStyle name="40% - Accent6" xfId="12" builtinId="51" customBuiltin="1"/>
    <cellStyle name="40% - Accent6 2" xfId="82" xr:uid="{00000000-0005-0000-0000-000017000000}"/>
    <cellStyle name="60% - Accent1" xfId="13" builtinId="32" customBuiltin="1"/>
    <cellStyle name="60% - Accent1 2" xfId="63" xr:uid="{00000000-0005-0000-0000-000019000000}"/>
    <cellStyle name="60% - Accent2" xfId="14" builtinId="36" customBuiltin="1"/>
    <cellStyle name="60% - Accent2 2" xfId="67" xr:uid="{00000000-0005-0000-0000-00001B000000}"/>
    <cellStyle name="60% - Accent3" xfId="15" builtinId="40" customBuiltin="1"/>
    <cellStyle name="60% - Accent3 2" xfId="71" xr:uid="{00000000-0005-0000-0000-00001D000000}"/>
    <cellStyle name="60% - Accent4" xfId="16" builtinId="44" customBuiltin="1"/>
    <cellStyle name="60% - Accent4 2" xfId="75" xr:uid="{00000000-0005-0000-0000-00001F000000}"/>
    <cellStyle name="60% - Accent5" xfId="17" builtinId="48" customBuiltin="1"/>
    <cellStyle name="60% - Accent5 2" xfId="79" xr:uid="{00000000-0005-0000-0000-000021000000}"/>
    <cellStyle name="60% - Accent6" xfId="18" builtinId="52" customBuiltin="1"/>
    <cellStyle name="60% - Accent6 2" xfId="83" xr:uid="{00000000-0005-0000-0000-000023000000}"/>
    <cellStyle name="Accent1" xfId="19" builtinId="29" customBuiltin="1"/>
    <cellStyle name="Accent1 2" xfId="60" xr:uid="{00000000-0005-0000-0000-000025000000}"/>
    <cellStyle name="Accent2" xfId="20" builtinId="33" customBuiltin="1"/>
    <cellStyle name="Accent2 2" xfId="64" xr:uid="{00000000-0005-0000-0000-000027000000}"/>
    <cellStyle name="Accent3" xfId="21" builtinId="37" customBuiltin="1"/>
    <cellStyle name="Accent3 2" xfId="68" xr:uid="{00000000-0005-0000-0000-000029000000}"/>
    <cellStyle name="Accent4" xfId="22" builtinId="41" customBuiltin="1"/>
    <cellStyle name="Accent4 2" xfId="72" xr:uid="{00000000-0005-0000-0000-00002B000000}"/>
    <cellStyle name="Accent5" xfId="23" builtinId="45" customBuiltin="1"/>
    <cellStyle name="Accent5 2" xfId="76" xr:uid="{00000000-0005-0000-0000-00002D000000}"/>
    <cellStyle name="Accent6" xfId="24" builtinId="49" customBuiltin="1"/>
    <cellStyle name="Accent6 2" xfId="80" xr:uid="{00000000-0005-0000-0000-00002F000000}"/>
    <cellStyle name="Bad" xfId="25" builtinId="27" customBuiltin="1"/>
    <cellStyle name="Bad 2" xfId="49" xr:uid="{00000000-0005-0000-0000-000031000000}"/>
    <cellStyle name="Calculation" xfId="26" builtinId="22" customBuiltin="1"/>
    <cellStyle name="Calculation 2" xfId="53" xr:uid="{00000000-0005-0000-0000-000033000000}"/>
    <cellStyle name="Check Cell" xfId="27" builtinId="23" customBuiltin="1"/>
    <cellStyle name="Check Cell 2" xfId="55" xr:uid="{00000000-0005-0000-0000-000035000000}"/>
    <cellStyle name="Explanatory Text" xfId="28" builtinId="53" customBuiltin="1"/>
    <cellStyle name="Explanatory Text 2" xfId="58" xr:uid="{00000000-0005-0000-0000-000037000000}"/>
    <cellStyle name="Good" xfId="29" builtinId="26" customBuiltin="1"/>
    <cellStyle name="Good 2" xfId="48" xr:uid="{00000000-0005-0000-0000-000039000000}"/>
    <cellStyle name="Heading 1" xfId="30" builtinId="16" customBuiltin="1"/>
    <cellStyle name="Heading 1 2" xfId="44" xr:uid="{00000000-0005-0000-0000-00003B000000}"/>
    <cellStyle name="Heading 2" xfId="31" builtinId="17" customBuiltin="1"/>
    <cellStyle name="Heading 2 2" xfId="45" xr:uid="{00000000-0005-0000-0000-00003D000000}"/>
    <cellStyle name="Heading 3" xfId="32" builtinId="18" customBuiltin="1"/>
    <cellStyle name="Heading 3 2" xfId="46" xr:uid="{00000000-0005-0000-0000-00003F000000}"/>
    <cellStyle name="Heading 4" xfId="33" builtinId="19" customBuiltin="1"/>
    <cellStyle name="Heading 4 2" xfId="47" xr:uid="{00000000-0005-0000-0000-000041000000}"/>
    <cellStyle name="Hyperlink" xfId="102" builtinId="8"/>
    <cellStyle name="Input" xfId="34" builtinId="20" customBuiltin="1"/>
    <cellStyle name="Input 2" xfId="51" xr:uid="{00000000-0005-0000-0000-000043000000}"/>
    <cellStyle name="Linked Cell" xfId="35" builtinId="24" customBuiltin="1"/>
    <cellStyle name="Linked Cell 2" xfId="54" xr:uid="{00000000-0005-0000-0000-000045000000}"/>
    <cellStyle name="Neutral" xfId="36" builtinId="28" customBuiltin="1"/>
    <cellStyle name="Neutral 2" xfId="50" xr:uid="{00000000-0005-0000-0000-000047000000}"/>
    <cellStyle name="Normal" xfId="0" builtinId="0"/>
    <cellStyle name="Normal 10" xfId="91" xr:uid="{00000000-0005-0000-0000-000049000000}"/>
    <cellStyle name="Normal 11" xfId="92" xr:uid="{00000000-0005-0000-0000-00004A000000}"/>
    <cellStyle name="Normal 12" xfId="93" xr:uid="{00000000-0005-0000-0000-00004B000000}"/>
    <cellStyle name="Normal 13" xfId="94" xr:uid="{00000000-0005-0000-0000-00004C000000}"/>
    <cellStyle name="Normal 14" xfId="95" xr:uid="{00000000-0005-0000-0000-00004D000000}"/>
    <cellStyle name="Normal 15" xfId="96" xr:uid="{00000000-0005-0000-0000-00004E000000}"/>
    <cellStyle name="Normal 16" xfId="97" xr:uid="{00000000-0005-0000-0000-00004F000000}"/>
    <cellStyle name="Normal 17" xfId="98" xr:uid="{00000000-0005-0000-0000-000050000000}"/>
    <cellStyle name="Normal 18" xfId="99" xr:uid="{00000000-0005-0000-0000-000051000000}"/>
    <cellStyle name="Normal 19" xfId="100" xr:uid="{00000000-0005-0000-0000-000052000000}"/>
    <cellStyle name="Normal 2" xfId="43" xr:uid="{00000000-0005-0000-0000-000053000000}"/>
    <cellStyle name="Normal 20" xfId="101" xr:uid="{00000000-0005-0000-0000-000054000000}"/>
    <cellStyle name="Normal 3" xfId="84" xr:uid="{00000000-0005-0000-0000-000055000000}"/>
    <cellStyle name="Normal 4" xfId="85" xr:uid="{00000000-0005-0000-0000-000056000000}"/>
    <cellStyle name="Normal 5" xfId="86" xr:uid="{00000000-0005-0000-0000-000057000000}"/>
    <cellStyle name="Normal 6" xfId="87" xr:uid="{00000000-0005-0000-0000-000058000000}"/>
    <cellStyle name="Normal 7" xfId="88" xr:uid="{00000000-0005-0000-0000-000059000000}"/>
    <cellStyle name="Normal 8" xfId="89" xr:uid="{00000000-0005-0000-0000-00005A000000}"/>
    <cellStyle name="Normal 9" xfId="90" xr:uid="{00000000-0005-0000-0000-00005B000000}"/>
    <cellStyle name="Note" xfId="37" builtinId="10" customBuiltin="1"/>
    <cellStyle name="Note 2" xfId="57" xr:uid="{00000000-0005-0000-0000-00005D000000}"/>
    <cellStyle name="Output" xfId="38" builtinId="21" customBuiltin="1"/>
    <cellStyle name="Output 2" xfId="52" xr:uid="{00000000-0005-0000-0000-00005F000000}"/>
    <cellStyle name="Percent" xfId="39" builtinId="5"/>
    <cellStyle name="Title" xfId="40" builtinId="15" customBuiltin="1"/>
    <cellStyle name="Total" xfId="41" builtinId="25" customBuiltin="1"/>
    <cellStyle name="Total 2" xfId="59" xr:uid="{00000000-0005-0000-0000-000063000000}"/>
    <cellStyle name="Warning Text" xfId="42" builtinId="11" customBuiltin="1"/>
    <cellStyle name="Warning Text 2" xfId="56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4DMmx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zoomScaleNormal="100" workbookViewId="0">
      <pane xSplit="1" topLeftCell="B1" activePane="topRight" state="frozen"/>
      <selection activeCell="A31" sqref="A31"/>
      <selection pane="topRight" activeCell="E27" sqref="E27"/>
    </sheetView>
  </sheetViews>
  <sheetFormatPr defaultColWidth="9.140625" defaultRowHeight="18.75" x14ac:dyDescent="0.3"/>
  <cols>
    <col min="1" max="1" width="34.42578125" style="5" customWidth="1"/>
    <col min="2" max="2" width="25.28515625" style="5" customWidth="1"/>
    <col min="3" max="3" width="24" style="5" customWidth="1"/>
    <col min="4" max="4" width="22" style="5" customWidth="1"/>
    <col min="5" max="5" width="19.140625" style="5" customWidth="1"/>
    <col min="6" max="6" width="19" style="26" customWidth="1"/>
    <col min="7" max="8" width="19.140625" style="5" customWidth="1"/>
    <col min="9" max="9" width="18.7109375" style="5" customWidth="1"/>
    <col min="10" max="10" width="18.42578125" style="5" customWidth="1"/>
    <col min="11" max="11" width="21.5703125" style="5" bestFit="1" customWidth="1"/>
    <col min="12" max="12" width="19" style="5" customWidth="1"/>
    <col min="13" max="13" width="12.140625" style="5" customWidth="1"/>
    <col min="14" max="14" width="13.42578125" style="5" customWidth="1"/>
    <col min="15" max="16" width="12.140625" style="5" customWidth="1"/>
    <col min="17" max="17" width="12.7109375" style="5" customWidth="1"/>
    <col min="18" max="18" width="17.28515625" style="5" customWidth="1"/>
    <col min="19" max="19" width="16.42578125" style="5" customWidth="1"/>
    <col min="20" max="20" width="42.85546875" style="5" bestFit="1" customWidth="1"/>
    <col min="21" max="21" width="20.42578125" style="5" bestFit="1" customWidth="1"/>
    <col min="22" max="16384" width="9.140625" style="5"/>
  </cols>
  <sheetData>
    <row r="1" spans="1:19" ht="19.5" thickBot="1" x14ac:dyDescent="0.35">
      <c r="A1" s="23" t="s">
        <v>45</v>
      </c>
      <c r="B1" s="24" t="s">
        <v>117</v>
      </c>
      <c r="C1" s="25" t="str">
        <f>VLOOKUP($B$1,'SP500'!$A$2:$D$20,2,FALSE)</f>
        <v>CVS Health Corporation (CVS)</v>
      </c>
      <c r="D1" s="23"/>
      <c r="E1" s="25"/>
      <c r="F1" s="144"/>
      <c r="G1" s="145"/>
      <c r="H1" s="119"/>
      <c r="I1" s="119"/>
      <c r="J1" s="119"/>
      <c r="K1" s="119"/>
      <c r="L1" s="119"/>
      <c r="M1" s="23"/>
      <c r="N1" s="23"/>
      <c r="O1" s="23"/>
      <c r="P1" s="23"/>
      <c r="Q1" s="23"/>
      <c r="R1" s="13"/>
      <c r="S1" s="13"/>
    </row>
    <row r="2" spans="1:19" ht="19.5" thickBot="1" x14ac:dyDescent="0.35">
      <c r="A2" s="13" t="s">
        <v>75</v>
      </c>
      <c r="B2" s="142">
        <v>45556</v>
      </c>
      <c r="C2" s="112" t="s">
        <v>61</v>
      </c>
      <c r="D2" s="9" t="s">
        <v>44</v>
      </c>
      <c r="G2" s="202" t="s">
        <v>12</v>
      </c>
      <c r="H2" s="203"/>
      <c r="I2" s="203"/>
      <c r="J2" s="203"/>
      <c r="K2" s="203"/>
      <c r="L2" s="203"/>
      <c r="R2" s="13"/>
    </row>
    <row r="3" spans="1:19" x14ac:dyDescent="0.3">
      <c r="A3" s="40"/>
      <c r="B3" s="40"/>
      <c r="C3" s="113"/>
      <c r="D3" s="55"/>
      <c r="E3" s="27"/>
      <c r="F3" s="28"/>
      <c r="G3" s="82">
        <v>0</v>
      </c>
      <c r="H3" s="82">
        <v>1</v>
      </c>
      <c r="I3" s="82">
        <v>2</v>
      </c>
      <c r="J3" s="82">
        <v>3</v>
      </c>
      <c r="K3" s="82">
        <v>4</v>
      </c>
      <c r="L3" s="82">
        <v>5</v>
      </c>
      <c r="M3" s="82"/>
      <c r="N3" s="82"/>
      <c r="O3" s="83"/>
      <c r="P3" s="83"/>
      <c r="Q3" s="83"/>
      <c r="R3" s="11"/>
      <c r="S3" s="29"/>
    </row>
    <row r="4" spans="1:19" x14ac:dyDescent="0.3">
      <c r="B4" s="105" t="str">
        <f>B$62</f>
        <v>2019</v>
      </c>
      <c r="C4" s="105" t="str">
        <f>C$62</f>
        <v>2020</v>
      </c>
      <c r="D4" s="105" t="str">
        <f>D$62</f>
        <v>2021</v>
      </c>
      <c r="E4" s="105" t="str">
        <f>E$62</f>
        <v>2022</v>
      </c>
      <c r="F4" s="106" t="str">
        <f>F$62</f>
        <v>2023</v>
      </c>
      <c r="G4" s="201">
        <f>F4+1</f>
        <v>2024</v>
      </c>
      <c r="H4" s="201">
        <f t="shared" ref="H4:L4" si="0">G4+1</f>
        <v>2025</v>
      </c>
      <c r="I4" s="201">
        <f t="shared" si="0"/>
        <v>2026</v>
      </c>
      <c r="J4" s="201">
        <f t="shared" si="0"/>
        <v>2027</v>
      </c>
      <c r="K4" s="201">
        <f t="shared" si="0"/>
        <v>2028</v>
      </c>
      <c r="L4" s="201">
        <f t="shared" si="0"/>
        <v>2029</v>
      </c>
      <c r="M4" s="107"/>
      <c r="N4" s="107"/>
      <c r="O4" s="83"/>
      <c r="P4" s="83"/>
      <c r="Q4" s="83"/>
      <c r="R4" s="11"/>
      <c r="S4" s="29"/>
    </row>
    <row r="5" spans="1:19" x14ac:dyDescent="0.3">
      <c r="A5" s="5" t="s">
        <v>13</v>
      </c>
      <c r="B5" s="30">
        <f>B63</f>
        <v>256776000000</v>
      </c>
      <c r="C5" s="30">
        <f>C63</f>
        <v>268706000000</v>
      </c>
      <c r="D5" s="30">
        <f t="shared" ref="D5:F6" si="1">D63</f>
        <v>292111000000</v>
      </c>
      <c r="E5" s="30">
        <f t="shared" si="1"/>
        <v>322467000000</v>
      </c>
      <c r="F5" s="31">
        <f t="shared" si="1"/>
        <v>357776000000</v>
      </c>
      <c r="G5" s="32"/>
      <c r="H5" s="156">
        <f>H36</f>
        <v>386360000000</v>
      </c>
      <c r="I5" s="156">
        <f>I36</f>
        <v>408398132354.13556</v>
      </c>
      <c r="J5" s="156">
        <f>J36</f>
        <v>436180207280.34894</v>
      </c>
      <c r="K5" s="156">
        <f>K36</f>
        <v>470644318832.24268</v>
      </c>
      <c r="L5" s="156">
        <f>L36</f>
        <v>513002307527.14453</v>
      </c>
      <c r="M5" s="100" t="s">
        <v>78</v>
      </c>
      <c r="N5" s="32"/>
      <c r="P5" s="35"/>
      <c r="Q5" s="35"/>
      <c r="R5" s="35"/>
      <c r="S5" s="32"/>
    </row>
    <row r="6" spans="1:19" x14ac:dyDescent="0.3">
      <c r="A6" s="5" t="s">
        <v>6</v>
      </c>
      <c r="B6" s="30">
        <f>B64</f>
        <v>16358000000</v>
      </c>
      <c r="C6" s="30">
        <f>C64</f>
        <v>18352000000</v>
      </c>
      <c r="D6" s="30">
        <f t="shared" si="1"/>
        <v>19494000000</v>
      </c>
      <c r="E6" s="30">
        <f t="shared" si="1"/>
        <v>20329000000</v>
      </c>
      <c r="F6" s="31">
        <f t="shared" si="1"/>
        <v>18965000000</v>
      </c>
      <c r="G6" s="32"/>
      <c r="H6" s="156">
        <f>H5*H38</f>
        <v>21380654302.878521</v>
      </c>
      <c r="I6" s="156">
        <f>I5*I38</f>
        <v>23076133659.278671</v>
      </c>
      <c r="J6" s="156">
        <f>J5*J38</f>
        <v>25154225746.336544</v>
      </c>
      <c r="K6" s="156">
        <f>K5*K38</f>
        <v>27690203763.905727</v>
      </c>
      <c r="L6" s="156">
        <f>L5*L38</f>
        <v>30780138451.62867</v>
      </c>
      <c r="M6" s="100" t="s">
        <v>79</v>
      </c>
      <c r="N6" s="32"/>
      <c r="P6" s="35"/>
      <c r="Q6" s="35"/>
      <c r="R6" s="35"/>
      <c r="S6" s="32"/>
    </row>
    <row r="7" spans="1:19" x14ac:dyDescent="0.3">
      <c r="A7" s="5" t="s">
        <v>14</v>
      </c>
      <c r="B7" s="33">
        <f>B80</f>
        <v>4371000000</v>
      </c>
      <c r="C7" s="33">
        <f>C80</f>
        <v>4441000000</v>
      </c>
      <c r="D7" s="33">
        <f>D80</f>
        <v>4512000000</v>
      </c>
      <c r="E7" s="33">
        <f>E80</f>
        <v>4247000000</v>
      </c>
      <c r="F7" s="34">
        <f>F80</f>
        <v>4366000000</v>
      </c>
      <c r="G7" s="115"/>
      <c r="H7" s="157">
        <f>H5*H39</f>
        <v>5075010202.2867193</v>
      </c>
      <c r="I7" s="157">
        <f>I5*I39</f>
        <v>5554861140.5951681</v>
      </c>
      <c r="J7" s="157">
        <f>J5*J39</f>
        <v>6136061930.9139671</v>
      </c>
      <c r="K7" s="157">
        <f>K5*K39</f>
        <v>6840279128.1467104</v>
      </c>
      <c r="L7" s="157">
        <f>L5*L39</f>
        <v>7695034612.9071674</v>
      </c>
      <c r="M7" s="126" t="s">
        <v>80</v>
      </c>
      <c r="N7" s="115"/>
      <c r="P7" s="35"/>
      <c r="Q7" s="35"/>
      <c r="R7" s="35"/>
      <c r="S7" s="35"/>
    </row>
    <row r="8" spans="1:19" x14ac:dyDescent="0.3">
      <c r="A8" s="5" t="s">
        <v>15</v>
      </c>
      <c r="B8" s="30">
        <f>B6-B7</f>
        <v>11987000000</v>
      </c>
      <c r="C8" s="30">
        <f>C6-C7</f>
        <v>13911000000</v>
      </c>
      <c r="D8" s="30">
        <f>D6-D7</f>
        <v>14982000000</v>
      </c>
      <c r="E8" s="30">
        <f>E6-E7</f>
        <v>16082000000</v>
      </c>
      <c r="F8" s="31">
        <f>F6-F7</f>
        <v>14599000000</v>
      </c>
      <c r="G8" s="32"/>
      <c r="H8" s="156">
        <f>H6-H7</f>
        <v>16305644100.591801</v>
      </c>
      <c r="I8" s="156">
        <f>I6-I7</f>
        <v>17521272518.683502</v>
      </c>
      <c r="J8" s="156">
        <f>J6-J7</f>
        <v>19018163815.422577</v>
      </c>
      <c r="K8" s="156">
        <f>K6-K7</f>
        <v>20849924635.759018</v>
      </c>
      <c r="L8" s="156">
        <f>L6-L7</f>
        <v>23085103838.721504</v>
      </c>
      <c r="M8" s="100" t="s">
        <v>81</v>
      </c>
      <c r="N8" s="32"/>
      <c r="P8" s="35"/>
      <c r="Q8" s="35"/>
      <c r="R8" s="35"/>
      <c r="S8" s="32"/>
    </row>
    <row r="9" spans="1:19" x14ac:dyDescent="0.3">
      <c r="A9" s="5" t="s">
        <v>16</v>
      </c>
      <c r="B9" s="33">
        <f>B67</f>
        <v>2366000000</v>
      </c>
      <c r="C9" s="33">
        <f>C67</f>
        <v>2569000000</v>
      </c>
      <c r="D9" s="33">
        <f>D67</f>
        <v>2522000000</v>
      </c>
      <c r="E9" s="33">
        <f>E67</f>
        <v>1463000000</v>
      </c>
      <c r="F9" s="34">
        <f>F67</f>
        <v>2805000000</v>
      </c>
      <c r="G9" s="115"/>
      <c r="H9" s="157">
        <f>H8*H40</f>
        <v>3016544158.6094832</v>
      </c>
      <c r="I9" s="157">
        <f>I8*I40</f>
        <v>3241435415.9564481</v>
      </c>
      <c r="J9" s="157">
        <f>J8*J40</f>
        <v>3518360305.8531766</v>
      </c>
      <c r="K9" s="157">
        <f>K8*K40</f>
        <v>3857236057.6154184</v>
      </c>
      <c r="L9" s="157">
        <f>L8*L40</f>
        <v>4270744210.1634784</v>
      </c>
      <c r="M9" s="126" t="s">
        <v>82</v>
      </c>
      <c r="N9" s="115"/>
      <c r="P9" s="35"/>
      <c r="Q9" s="35"/>
      <c r="R9" s="35"/>
      <c r="S9" s="35"/>
    </row>
    <row r="10" spans="1:19" x14ac:dyDescent="0.3">
      <c r="A10" s="5" t="s">
        <v>62</v>
      </c>
      <c r="B10" s="30">
        <f>B8-B9</f>
        <v>9621000000</v>
      </c>
      <c r="C10" s="30">
        <f>C8-C9</f>
        <v>11342000000</v>
      </c>
      <c r="D10" s="30">
        <f>D8-D9</f>
        <v>12460000000</v>
      </c>
      <c r="E10" s="30">
        <f>E8-E9</f>
        <v>14619000000</v>
      </c>
      <c r="F10" s="31">
        <f>F8-F9</f>
        <v>11794000000</v>
      </c>
      <c r="G10" s="32"/>
      <c r="H10" s="156">
        <f>H8-H9</f>
        <v>13289099941.982317</v>
      </c>
      <c r="I10" s="156">
        <f>I8-I9</f>
        <v>14279837102.727055</v>
      </c>
      <c r="J10" s="156">
        <f>J8-J9</f>
        <v>15499803509.569401</v>
      </c>
      <c r="K10" s="156">
        <f>K8-K9</f>
        <v>16992688578.1436</v>
      </c>
      <c r="L10" s="156">
        <f>L8-L9</f>
        <v>18814359628.558025</v>
      </c>
      <c r="M10" s="100" t="s">
        <v>83</v>
      </c>
      <c r="N10" s="32"/>
      <c r="P10" s="35"/>
      <c r="Q10" s="35"/>
      <c r="R10" s="35"/>
      <c r="S10" s="32"/>
    </row>
    <row r="11" spans="1:19" x14ac:dyDescent="0.3">
      <c r="A11" s="5" t="s">
        <v>14</v>
      </c>
      <c r="B11" s="30"/>
      <c r="C11" s="30">
        <f>C7</f>
        <v>4441000000</v>
      </c>
      <c r="D11" s="30">
        <f>D7</f>
        <v>4512000000</v>
      </c>
      <c r="E11" s="30">
        <f>E7</f>
        <v>4247000000</v>
      </c>
      <c r="F11" s="31">
        <f>F7</f>
        <v>4366000000</v>
      </c>
      <c r="G11" s="32"/>
      <c r="H11" s="156">
        <f>H7</f>
        <v>5075010202.2867193</v>
      </c>
      <c r="I11" s="156">
        <f>I7</f>
        <v>5554861140.5951681</v>
      </c>
      <c r="J11" s="156">
        <f>J7</f>
        <v>6136061930.9139671</v>
      </c>
      <c r="K11" s="156">
        <f>K7</f>
        <v>6840279128.1467104</v>
      </c>
      <c r="L11" s="156">
        <f>L7</f>
        <v>7695034612.9071674</v>
      </c>
      <c r="M11" s="100" t="s">
        <v>84</v>
      </c>
      <c r="N11" s="32"/>
      <c r="P11" s="35"/>
      <c r="Q11" s="35"/>
      <c r="R11" s="35"/>
    </row>
    <row r="12" spans="1:19" x14ac:dyDescent="0.3">
      <c r="A12" s="5" t="s">
        <v>48</v>
      </c>
      <c r="B12" s="36"/>
      <c r="C12" s="36">
        <f>B44-C44</f>
        <v>-6097000000</v>
      </c>
      <c r="D12" s="36">
        <f>C44-D44</f>
        <v>-1382000000</v>
      </c>
      <c r="E12" s="36">
        <f>D44-E44</f>
        <v>-2132000000</v>
      </c>
      <c r="F12" s="31">
        <f>E44-F44</f>
        <v>-7751000000</v>
      </c>
      <c r="G12" s="32"/>
      <c r="H12" s="156">
        <f>G44-H44</f>
        <v>-2998083545.0114059</v>
      </c>
      <c r="I12" s="156">
        <f>H44-I44</f>
        <v>-3859551640.0086212</v>
      </c>
      <c r="J12" s="156">
        <f>I44-J44</f>
        <v>-4847527858.9557953</v>
      </c>
      <c r="K12" s="156">
        <f>J44-K44</f>
        <v>-6000732896.8202972</v>
      </c>
      <c r="L12" s="156">
        <f>K44-L44</f>
        <v>-7367028504.1956787</v>
      </c>
      <c r="M12" s="100" t="s">
        <v>85</v>
      </c>
      <c r="N12" s="32"/>
      <c r="P12" s="35"/>
      <c r="Q12" s="35"/>
      <c r="R12" s="35"/>
    </row>
    <row r="13" spans="1:19" x14ac:dyDescent="0.3">
      <c r="A13" s="5" t="s">
        <v>17</v>
      </c>
      <c r="B13" s="33"/>
      <c r="C13" s="33">
        <f>C81</f>
        <v>-2336000000</v>
      </c>
      <c r="D13" s="33">
        <f>D81</f>
        <v>-2520000000</v>
      </c>
      <c r="E13" s="33">
        <f>E81</f>
        <v>-2727000000</v>
      </c>
      <c r="F13" s="34">
        <f>F81</f>
        <v>-3031000000</v>
      </c>
      <c r="G13" s="115"/>
      <c r="H13" s="157">
        <f>H5*H42</f>
        <v>-3469971596.3806033</v>
      </c>
      <c r="I13" s="157">
        <f>I5*I42</f>
        <v>-3771920477.0257325</v>
      </c>
      <c r="J13" s="157">
        <f>J5*J42</f>
        <v>-4139609145.6343451</v>
      </c>
      <c r="K13" s="157">
        <f>K5*K42</f>
        <v>-4586568607.6887732</v>
      </c>
      <c r="L13" s="157">
        <f>L5*L42</f>
        <v>-5130023075.2714453</v>
      </c>
      <c r="M13" s="126" t="s">
        <v>86</v>
      </c>
      <c r="N13" s="115"/>
      <c r="P13" s="35"/>
      <c r="Q13" s="35"/>
      <c r="R13" s="35"/>
    </row>
    <row r="14" spans="1:19" x14ac:dyDescent="0.3">
      <c r="A14" s="5" t="s">
        <v>18</v>
      </c>
      <c r="B14" s="36"/>
      <c r="C14" s="36">
        <f>SUM(C10:C13)</f>
        <v>7350000000</v>
      </c>
      <c r="D14" s="36">
        <f>SUM(D10:D13)</f>
        <v>13070000000</v>
      </c>
      <c r="E14" s="36">
        <f>SUM(E10:E13)</f>
        <v>14007000000</v>
      </c>
      <c r="F14" s="31">
        <f>SUM(F10:F13)</f>
        <v>5378000000</v>
      </c>
      <c r="G14" s="32"/>
      <c r="H14" s="156">
        <f>SUM(H10:H13)</f>
        <v>11896055002.877026</v>
      </c>
      <c r="I14" s="156">
        <f>SUM(I10:I13)</f>
        <v>12203226126.28787</v>
      </c>
      <c r="J14" s="156">
        <f>SUM(J10:J13)</f>
        <v>12648728435.893227</v>
      </c>
      <c r="K14" s="156">
        <f>SUM(K10:K13)</f>
        <v>13245666201.781239</v>
      </c>
      <c r="L14" s="156">
        <f>SUM(L10:L13)</f>
        <v>14012342661.99807</v>
      </c>
      <c r="M14" s="100" t="s">
        <v>87</v>
      </c>
      <c r="N14" s="32"/>
      <c r="P14" s="35"/>
      <c r="Q14" s="35"/>
      <c r="R14" s="35"/>
      <c r="S14" s="30"/>
    </row>
    <row r="15" spans="1:19" x14ac:dyDescent="0.3">
      <c r="A15" s="5" t="s">
        <v>18</v>
      </c>
      <c r="B15" s="30"/>
      <c r="C15" s="30"/>
      <c r="D15" s="30"/>
      <c r="E15" s="30"/>
      <c r="F15" s="96" t="s">
        <v>67</v>
      </c>
      <c r="G15" s="32"/>
      <c r="H15" s="32"/>
      <c r="I15" s="32"/>
      <c r="J15" s="32"/>
      <c r="K15" s="32"/>
      <c r="L15" s="156">
        <f>(L14*(1+L20))/(WACC-L20)</f>
        <v>338058410638.32861</v>
      </c>
      <c r="M15" s="120" t="s">
        <v>65</v>
      </c>
      <c r="N15" s="6"/>
      <c r="Q15" s="9"/>
      <c r="R15" s="6"/>
    </row>
    <row r="16" spans="1:19" x14ac:dyDescent="0.3">
      <c r="A16" s="5" t="s">
        <v>18</v>
      </c>
      <c r="B16" s="30"/>
      <c r="C16" s="30"/>
      <c r="D16" s="30"/>
      <c r="E16" s="30"/>
      <c r="F16" s="96" t="s">
        <v>68</v>
      </c>
      <c r="G16" s="32"/>
      <c r="H16" s="32"/>
      <c r="I16" s="32"/>
      <c r="J16" s="32"/>
      <c r="K16" s="32"/>
      <c r="L16" s="156">
        <f>(L10*(1+L37))/WACC</f>
        <v>439543376164.27783</v>
      </c>
      <c r="M16" s="32" t="s">
        <v>66</v>
      </c>
      <c r="N16" s="6"/>
      <c r="Q16" s="9"/>
      <c r="R16" s="6"/>
    </row>
    <row r="17" spans="1:21" x14ac:dyDescent="0.3">
      <c r="A17" s="5" t="s">
        <v>18</v>
      </c>
      <c r="B17" s="121" t="s">
        <v>69</v>
      </c>
      <c r="C17" s="121" t="s">
        <v>73</v>
      </c>
      <c r="D17" s="118"/>
      <c r="E17" s="118"/>
      <c r="F17" s="96" t="s">
        <v>19</v>
      </c>
      <c r="G17" s="158"/>
      <c r="H17" s="158">
        <f>1/(1+WACC)^H3</f>
        <v>0.95542309278782345</v>
      </c>
      <c r="I17" s="158">
        <f>1/(1+WACC)^I3</f>
        <v>0.91283328623224991</v>
      </c>
      <c r="J17" s="158">
        <f>1/(1+WACC)^J3</f>
        <v>0.87214200153168875</v>
      </c>
      <c r="K17" s="158">
        <f>1/(1+WACC)^K3</f>
        <v>0.83326460845356876</v>
      </c>
      <c r="L17" s="158">
        <f>1/(1+WACC)^L3</f>
        <v>0.79612024931934333</v>
      </c>
      <c r="M17" s="100" t="s">
        <v>58</v>
      </c>
      <c r="N17" s="116"/>
      <c r="P17" s="84"/>
      <c r="Q17" s="84"/>
    </row>
    <row r="18" spans="1:21" x14ac:dyDescent="0.3">
      <c r="A18" s="5" t="s">
        <v>20</v>
      </c>
      <c r="B18" s="146">
        <f>SUM(H18:L18)</f>
        <v>55729418600.180031</v>
      </c>
      <c r="C18" s="147">
        <f>SUM(H18:L18)</f>
        <v>55729418600.180031</v>
      </c>
      <c r="D18" s="127" t="s">
        <v>88</v>
      </c>
      <c r="E18" s="11"/>
      <c r="F18" s="137" t="s">
        <v>74</v>
      </c>
      <c r="G18" s="156"/>
      <c r="H18" s="156">
        <f>H14*H17</f>
        <v>11365765662.822828</v>
      </c>
      <c r="I18" s="156">
        <f>I14*I17</f>
        <v>11139511007.494606</v>
      </c>
      <c r="J18" s="156">
        <f>J14*J17</f>
        <v>11031487334.910706</v>
      </c>
      <c r="K18" s="156">
        <f>K14*K17</f>
        <v>11037144861.333914</v>
      </c>
      <c r="L18" s="156">
        <f>L14*L17</f>
        <v>11155509733.617975</v>
      </c>
      <c r="M18" s="100" t="s">
        <v>59</v>
      </c>
      <c r="N18" s="32"/>
      <c r="P18" s="35"/>
      <c r="Q18" s="35"/>
    </row>
    <row r="19" spans="1:21" x14ac:dyDescent="0.3">
      <c r="A19" s="5" t="s">
        <v>1</v>
      </c>
      <c r="B19" s="146">
        <f>L15*L17</f>
        <v>269135146161.88712</v>
      </c>
      <c r="C19" s="147">
        <f>L16*L17</f>
        <v>349929382218.5708</v>
      </c>
      <c r="D19" s="127" t="s">
        <v>89</v>
      </c>
      <c r="E19" s="127"/>
      <c r="F19" s="128"/>
      <c r="G19" s="32"/>
      <c r="H19" s="32"/>
      <c r="I19" s="32"/>
      <c r="J19" s="32"/>
      <c r="K19" s="32"/>
      <c r="L19" s="13" t="s">
        <v>53</v>
      </c>
      <c r="O19" s="32"/>
      <c r="P19" s="32"/>
      <c r="Q19" s="32"/>
    </row>
    <row r="20" spans="1:21" x14ac:dyDescent="0.3">
      <c r="A20" s="5" t="s">
        <v>70</v>
      </c>
      <c r="B20" s="148">
        <f>B19/B22</f>
        <v>0.82845337828397314</v>
      </c>
      <c r="C20" s="148">
        <f>C19/C22</f>
        <v>0.8626199690782006</v>
      </c>
      <c r="D20" s="127" t="s">
        <v>90</v>
      </c>
      <c r="E20" s="129"/>
      <c r="F20" s="130"/>
      <c r="L20" s="94">
        <v>5.0000000000000001E-3</v>
      </c>
      <c r="M20" s="93" t="s">
        <v>26</v>
      </c>
    </row>
    <row r="21" spans="1:21" ht="19.5" thickBot="1" x14ac:dyDescent="0.35">
      <c r="D21" s="133"/>
      <c r="E21" s="133"/>
      <c r="F21" s="138"/>
      <c r="G21" s="38" t="s">
        <v>21</v>
      </c>
      <c r="H21" s="38"/>
      <c r="I21" s="38"/>
      <c r="J21" s="39"/>
      <c r="K21" s="45"/>
      <c r="M21" s="93"/>
      <c r="N21" s="36"/>
      <c r="O21" s="13"/>
      <c r="P21" s="13"/>
    </row>
    <row r="22" spans="1:21" x14ac:dyDescent="0.3">
      <c r="A22" s="12" t="s">
        <v>72</v>
      </c>
      <c r="B22" s="149">
        <f>B18+B19</f>
        <v>324864564762.06714</v>
      </c>
      <c r="C22" s="150">
        <f>C18+C19</f>
        <v>405658800818.75085</v>
      </c>
      <c r="D22" s="127" t="s">
        <v>91</v>
      </c>
      <c r="E22" s="44"/>
      <c r="F22" s="123"/>
      <c r="G22" s="122">
        <v>3.73E-2</v>
      </c>
      <c r="H22" s="42" t="s">
        <v>42</v>
      </c>
      <c r="I22" s="13"/>
      <c r="J22" s="26"/>
      <c r="K22" s="192"/>
      <c r="L22" s="199" t="s">
        <v>113</v>
      </c>
      <c r="O22" s="13"/>
    </row>
    <row r="23" spans="1:21" ht="23.25" x14ac:dyDescent="0.35">
      <c r="A23" s="41" t="s">
        <v>22</v>
      </c>
      <c r="B23" s="151">
        <f>$F$74+$F$76</f>
        <v>98616000000</v>
      </c>
      <c r="C23" s="151">
        <f>$F$74+$F$76</f>
        <v>98616000000</v>
      </c>
      <c r="D23" s="127" t="s">
        <v>92</v>
      </c>
      <c r="E23" s="135"/>
      <c r="F23" s="139"/>
      <c r="G23" s="55">
        <f>VLOOKUP($B$1,'SP500'!$A$2:$D$20,4,FALSE)</f>
        <v>0.68666666666666665</v>
      </c>
      <c r="H23" s="42" t="s">
        <v>76</v>
      </c>
      <c r="I23" s="13"/>
      <c r="J23" s="26"/>
      <c r="K23" s="13"/>
      <c r="L23" s="81"/>
      <c r="M23" s="80"/>
    </row>
    <row r="24" spans="1:21" ht="23.25" x14ac:dyDescent="0.35">
      <c r="A24" s="43" t="s">
        <v>23</v>
      </c>
      <c r="B24" s="152">
        <f>$F$50</f>
        <v>8196000000</v>
      </c>
      <c r="C24" s="152">
        <f>$F$50</f>
        <v>8196000000</v>
      </c>
      <c r="D24" s="127" t="s">
        <v>93</v>
      </c>
      <c r="E24" s="35"/>
      <c r="F24" s="140"/>
      <c r="G24" s="131">
        <v>2.5100000000000001E-2</v>
      </c>
      <c r="H24" s="42" t="s">
        <v>64</v>
      </c>
      <c r="I24" s="13"/>
      <c r="J24" s="26"/>
      <c r="K24" s="13"/>
      <c r="L24" s="13" t="s">
        <v>102</v>
      </c>
      <c r="N24" s="6"/>
      <c r="O24" s="6"/>
      <c r="P24" s="80"/>
      <c r="Q24" s="81"/>
      <c r="R24" s="6"/>
      <c r="S24" s="6"/>
    </row>
    <row r="25" spans="1:21" x14ac:dyDescent="0.3">
      <c r="A25" s="41" t="s">
        <v>71</v>
      </c>
      <c r="B25" s="153">
        <f>B22-B23+B24</f>
        <v>234444564762.06714</v>
      </c>
      <c r="C25" s="153">
        <f>C22-C23+C24</f>
        <v>315238800818.75085</v>
      </c>
      <c r="D25" s="127" t="s">
        <v>94</v>
      </c>
      <c r="E25" s="35"/>
      <c r="F25" s="140"/>
      <c r="G25" s="159">
        <f>G22+(G23*G24)</f>
        <v>5.4535333333333331E-2</v>
      </c>
      <c r="H25" s="42" t="s">
        <v>2</v>
      </c>
      <c r="I25" s="13"/>
      <c r="J25" s="26"/>
      <c r="K25" s="13"/>
      <c r="U25" s="2"/>
    </row>
    <row r="26" spans="1:21" x14ac:dyDescent="0.3">
      <c r="A26" s="41" t="s">
        <v>24</v>
      </c>
      <c r="B26" s="151">
        <f>$G$68</f>
        <v>1277000000</v>
      </c>
      <c r="C26" s="151">
        <f>$G$68</f>
        <v>1277000000</v>
      </c>
      <c r="D26" s="127" t="s">
        <v>95</v>
      </c>
      <c r="E26" s="135"/>
      <c r="F26" s="139"/>
      <c r="G26" s="13"/>
      <c r="H26" s="13"/>
      <c r="I26" s="13"/>
      <c r="J26" s="26"/>
      <c r="K26" s="13"/>
      <c r="L26" s="66"/>
      <c r="U26" s="46"/>
    </row>
    <row r="27" spans="1:21" x14ac:dyDescent="0.3">
      <c r="A27" s="41" t="s">
        <v>25</v>
      </c>
      <c r="B27" s="154">
        <f>B25/B26</f>
        <v>183.59010553020136</v>
      </c>
      <c r="C27" s="154">
        <f>C25/C26</f>
        <v>246.85888865994585</v>
      </c>
      <c r="D27" s="127" t="s">
        <v>96</v>
      </c>
      <c r="E27" s="35"/>
      <c r="F27" s="140"/>
      <c r="G27" s="122">
        <v>4.9652000000000002E-2</v>
      </c>
      <c r="H27" s="42" t="s">
        <v>60</v>
      </c>
      <c r="I27" s="13"/>
      <c r="J27" s="26"/>
      <c r="L27" s="13" t="s">
        <v>115</v>
      </c>
    </row>
    <row r="28" spans="1:21" x14ac:dyDescent="0.3">
      <c r="A28" s="41" t="s">
        <v>0</v>
      </c>
      <c r="B28" s="77">
        <v>57.51</v>
      </c>
      <c r="C28" s="141">
        <v>57.51</v>
      </c>
      <c r="D28" s="127"/>
      <c r="E28" s="136"/>
      <c r="F28" s="16"/>
      <c r="G28" s="132">
        <v>0.185</v>
      </c>
      <c r="H28" s="42" t="s">
        <v>27</v>
      </c>
      <c r="I28" s="9"/>
      <c r="J28" s="49"/>
      <c r="K28" s="9"/>
      <c r="L28" s="5" t="s">
        <v>116</v>
      </c>
    </row>
    <row r="29" spans="1:21" ht="24" thickBot="1" x14ac:dyDescent="0.4">
      <c r="A29" s="47" t="s">
        <v>63</v>
      </c>
      <c r="B29" s="155">
        <f>B27/B28-1</f>
        <v>2.1923162150965285</v>
      </c>
      <c r="C29" s="155">
        <f>C27/C28-1</f>
        <v>3.2924515503381304</v>
      </c>
      <c r="D29" s="127" t="s">
        <v>97</v>
      </c>
      <c r="E29" s="136"/>
      <c r="F29" s="16"/>
      <c r="G29" s="132">
        <v>0.56000000000000005</v>
      </c>
      <c r="H29" s="42" t="s">
        <v>28</v>
      </c>
      <c r="I29" s="13"/>
      <c r="J29" s="26"/>
      <c r="K29" s="13"/>
      <c r="P29" s="14"/>
      <c r="Q29" s="48"/>
    </row>
    <row r="30" spans="1:21" ht="23.25" x14ac:dyDescent="0.35">
      <c r="D30" s="134"/>
      <c r="E30" s="134"/>
      <c r="F30" s="123"/>
      <c r="G30" s="160">
        <f>((1-G29)*G25)+(G29*G27*(1-G28))</f>
        <v>4.6656719466666663E-2</v>
      </c>
      <c r="H30" s="50" t="s">
        <v>98</v>
      </c>
      <c r="I30" s="55"/>
      <c r="J30" s="117"/>
      <c r="K30" s="9"/>
      <c r="P30" s="14"/>
      <c r="Q30" s="48"/>
      <c r="R30" s="30"/>
    </row>
    <row r="31" spans="1:21" ht="23.25" x14ac:dyDescent="0.35">
      <c r="B31" s="78"/>
      <c r="D31" s="13"/>
      <c r="E31" s="13"/>
      <c r="F31" s="16"/>
      <c r="I31" s="13"/>
      <c r="J31" s="13"/>
      <c r="K31" s="13"/>
      <c r="P31" s="14"/>
      <c r="Q31" s="51"/>
      <c r="R31" s="52"/>
    </row>
    <row r="32" spans="1:21" ht="23.25" x14ac:dyDescent="0.35">
      <c r="F32" s="16"/>
      <c r="I32" s="13"/>
      <c r="J32" s="13"/>
      <c r="K32" s="13"/>
      <c r="L32" s="66"/>
      <c r="P32" s="14"/>
      <c r="Q32" s="54"/>
      <c r="R32" s="18"/>
    </row>
    <row r="33" spans="1:21" x14ac:dyDescent="0.3">
      <c r="F33" s="16"/>
      <c r="H33" s="37"/>
      <c r="I33" s="9"/>
      <c r="J33" s="7"/>
      <c r="K33" s="7"/>
      <c r="L33" s="13"/>
      <c r="P33" s="57"/>
      <c r="Q33" s="13"/>
    </row>
    <row r="34" spans="1:21" x14ac:dyDescent="0.3">
      <c r="F34" s="16"/>
      <c r="G34" s="101">
        <v>0</v>
      </c>
      <c r="H34" s="124">
        <v>1</v>
      </c>
      <c r="I34" s="124">
        <v>2</v>
      </c>
      <c r="J34" s="124">
        <v>3</v>
      </c>
      <c r="K34" s="124">
        <v>4</v>
      </c>
      <c r="L34" s="124">
        <v>5</v>
      </c>
      <c r="N34" s="56" t="s">
        <v>29</v>
      </c>
    </row>
    <row r="35" spans="1:21" x14ac:dyDescent="0.3">
      <c r="A35" s="5" t="s">
        <v>30</v>
      </c>
      <c r="B35" s="107" t="str">
        <f>B4</f>
        <v>2019</v>
      </c>
      <c r="C35" s="107" t="str">
        <f>C4</f>
        <v>2020</v>
      </c>
      <c r="D35" s="107" t="str">
        <f>D4</f>
        <v>2021</v>
      </c>
      <c r="E35" s="107" t="str">
        <f>E4</f>
        <v>2022</v>
      </c>
      <c r="F35" s="108" t="str">
        <f>F4</f>
        <v>2023</v>
      </c>
      <c r="G35" s="200">
        <f t="shared" ref="G35:L35" si="2">G4</f>
        <v>2024</v>
      </c>
      <c r="H35" s="200">
        <f t="shared" si="2"/>
        <v>2025</v>
      </c>
      <c r="I35" s="200">
        <f t="shared" si="2"/>
        <v>2026</v>
      </c>
      <c r="J35" s="200">
        <f t="shared" si="2"/>
        <v>2027</v>
      </c>
      <c r="K35" s="200">
        <f t="shared" si="2"/>
        <v>2028</v>
      </c>
      <c r="L35" s="200">
        <f t="shared" si="2"/>
        <v>2029</v>
      </c>
      <c r="M35" s="85" t="s">
        <v>32</v>
      </c>
      <c r="N35" s="58" t="s">
        <v>31</v>
      </c>
    </row>
    <row r="36" spans="1:21" s="30" customFormat="1" x14ac:dyDescent="0.3">
      <c r="A36" s="30" t="s">
        <v>52</v>
      </c>
      <c r="B36" s="30">
        <f>B63</f>
        <v>256776000000</v>
      </c>
      <c r="C36" s="30">
        <f>C63</f>
        <v>268706000000</v>
      </c>
      <c r="D36" s="30">
        <f>D63</f>
        <v>292111000000</v>
      </c>
      <c r="E36" s="30">
        <f>E63</f>
        <v>322467000000</v>
      </c>
      <c r="F36" s="30">
        <f>F63</f>
        <v>357776000000</v>
      </c>
      <c r="G36" s="161">
        <f>Estimates!K9</f>
        <v>369350000000</v>
      </c>
      <c r="H36" s="161">
        <f>Estimates!L9</f>
        <v>386360000000</v>
      </c>
      <c r="I36" s="161">
        <f>H36*(1+I37)</f>
        <v>408398132354.13556</v>
      </c>
      <c r="J36" s="161">
        <f>I36*(1+J37)</f>
        <v>436180207280.34894</v>
      </c>
      <c r="K36" s="161">
        <f>J36*(1+K37)</f>
        <v>470644318832.24268</v>
      </c>
      <c r="L36" s="161">
        <f>K36*(1+L37)</f>
        <v>513002307527.14453</v>
      </c>
      <c r="M36" s="88"/>
      <c r="N36" s="87"/>
      <c r="R36" s="36"/>
    </row>
    <row r="37" spans="1:21" x14ac:dyDescent="0.3">
      <c r="A37" s="90" t="s">
        <v>33</v>
      </c>
      <c r="B37" s="53"/>
      <c r="C37" s="53">
        <f t="shared" ref="C37:H37" si="3">C36/B36-1</f>
        <v>4.6460728416986008E-2</v>
      </c>
      <c r="D37" s="53">
        <f t="shared" si="3"/>
        <v>8.7102632617060971E-2</v>
      </c>
      <c r="E37" s="53">
        <f t="shared" si="3"/>
        <v>0.10391940050186399</v>
      </c>
      <c r="F37" s="53">
        <f t="shared" si="3"/>
        <v>0.10949647560835674</v>
      </c>
      <c r="G37" s="160">
        <f t="shared" si="3"/>
        <v>3.2349850185591E-2</v>
      </c>
      <c r="H37" s="160">
        <f t="shared" si="3"/>
        <v>4.6053878435088569E-2</v>
      </c>
      <c r="I37" s="160">
        <f>H37+$M$37</f>
        <v>5.7040408826316426E-2</v>
      </c>
      <c r="J37" s="160">
        <f>I37+$M$37</f>
        <v>6.8026939217544283E-2</v>
      </c>
      <c r="K37" s="160">
        <f>J37+$M$37</f>
        <v>7.9013469608772147E-2</v>
      </c>
      <c r="L37" s="92">
        <v>0.09</v>
      </c>
      <c r="M37" s="125">
        <f>(L37-H37)/4</f>
        <v>1.0986530391227857E-2</v>
      </c>
      <c r="N37" s="91">
        <f t="shared" ref="N37:N43" si="4">MEDIAN(B37:F37)</f>
        <v>9.551101655946248E-2</v>
      </c>
      <c r="R37" s="13"/>
    </row>
    <row r="38" spans="1:21" x14ac:dyDescent="0.3">
      <c r="A38" s="17" t="s">
        <v>34</v>
      </c>
      <c r="B38" s="4">
        <f>B6/B5</f>
        <v>6.3705330716266315E-2</v>
      </c>
      <c r="C38" s="4">
        <f>C6/C5</f>
        <v>6.8297693389801489E-2</v>
      </c>
      <c r="D38" s="4">
        <f>D6/D5</f>
        <v>6.6734905566719502E-2</v>
      </c>
      <c r="E38" s="4">
        <f>E6/E5</f>
        <v>6.3042109735259727E-2</v>
      </c>
      <c r="F38" s="114">
        <f>F6/F5</f>
        <v>5.3008027369080092E-2</v>
      </c>
      <c r="G38" s="162">
        <f>F38+$M38</f>
        <v>5.4173356140900075E-2</v>
      </c>
      <c r="H38" s="162">
        <f t="shared" ref="H38:K39" si="5">G38+$M38</f>
        <v>5.5338684912720058E-2</v>
      </c>
      <c r="I38" s="162">
        <f t="shared" si="5"/>
        <v>5.6504013684540041E-2</v>
      </c>
      <c r="J38" s="162">
        <f t="shared" si="5"/>
        <v>5.7669342456360025E-2</v>
      </c>
      <c r="K38" s="162">
        <f t="shared" si="5"/>
        <v>5.8834671228180008E-2</v>
      </c>
      <c r="L38" s="3">
        <v>0.06</v>
      </c>
      <c r="M38" s="42">
        <f>(L38-F38)/6</f>
        <v>1.1653287718199842E-3</v>
      </c>
      <c r="N38" s="59">
        <f t="shared" si="4"/>
        <v>6.3705330716266315E-2</v>
      </c>
      <c r="R38" s="13"/>
    </row>
    <row r="39" spans="1:21" x14ac:dyDescent="0.3">
      <c r="A39" s="61" t="s">
        <v>49</v>
      </c>
      <c r="B39" s="4">
        <f>B7/B5</f>
        <v>1.7022618936349192E-2</v>
      </c>
      <c r="C39" s="4">
        <f>C7/C5</f>
        <v>1.6527357037059091E-2</v>
      </c>
      <c r="D39" s="4">
        <f>D7/D5</f>
        <v>1.5446183129016024E-2</v>
      </c>
      <c r="E39" s="4">
        <f>E7/E5</f>
        <v>1.3170339910750558E-2</v>
      </c>
      <c r="F39" s="15">
        <f>F7/F5</f>
        <v>1.2203166226912929E-2</v>
      </c>
      <c r="G39" s="162">
        <f>F39+$M39</f>
        <v>1.2669305189094107E-2</v>
      </c>
      <c r="H39" s="162">
        <f t="shared" si="5"/>
        <v>1.3135444151275285E-2</v>
      </c>
      <c r="I39" s="162">
        <f t="shared" si="5"/>
        <v>1.3601583113456463E-2</v>
      </c>
      <c r="J39" s="162">
        <f t="shared" si="5"/>
        <v>1.4067722075637642E-2</v>
      </c>
      <c r="K39" s="162">
        <f t="shared" si="5"/>
        <v>1.453386103781882E-2</v>
      </c>
      <c r="L39" s="3">
        <v>1.4999999999999999E-2</v>
      </c>
      <c r="M39" s="42">
        <f>(L39-F39)/6</f>
        <v>4.6613896218117838E-4</v>
      </c>
      <c r="N39" s="60">
        <f t="shared" si="4"/>
        <v>1.5446183129016024E-2</v>
      </c>
      <c r="R39" s="13"/>
    </row>
    <row r="40" spans="1:21" x14ac:dyDescent="0.3">
      <c r="A40" s="17" t="s">
        <v>35</v>
      </c>
      <c r="B40" s="4">
        <f>B67/B66</f>
        <v>0.19738049553683157</v>
      </c>
      <c r="C40" s="4">
        <f>C67/C66</f>
        <v>0.18467399899360218</v>
      </c>
      <c r="D40" s="4">
        <f>D67/D66</f>
        <v>0.16833533573621678</v>
      </c>
      <c r="E40" s="4">
        <f>E67/E66</f>
        <v>9.0971272229822167E-2</v>
      </c>
      <c r="F40" s="15">
        <f>F67/F66</f>
        <v>0.19213644770189739</v>
      </c>
      <c r="G40" s="3">
        <f>L40</f>
        <v>0.185</v>
      </c>
      <c r="H40" s="3">
        <f>L40</f>
        <v>0.185</v>
      </c>
      <c r="I40" s="3">
        <f>L40</f>
        <v>0.185</v>
      </c>
      <c r="J40" s="3">
        <f>L40</f>
        <v>0.185</v>
      </c>
      <c r="K40" s="3">
        <f>L40</f>
        <v>0.185</v>
      </c>
      <c r="L40" s="3">
        <v>0.185</v>
      </c>
      <c r="M40" s="42">
        <f>(L40-F40)/6</f>
        <v>-1.1894079503162319E-3</v>
      </c>
      <c r="N40" s="60">
        <f>MEDIAN(B40:F40)</f>
        <v>0.18467399899360218</v>
      </c>
      <c r="R40" s="13"/>
    </row>
    <row r="41" spans="1:21" x14ac:dyDescent="0.3">
      <c r="A41" s="17" t="s">
        <v>51</v>
      </c>
      <c r="B41" s="4">
        <f>B44/B5</f>
        <v>0.16630058884007851</v>
      </c>
      <c r="C41" s="4">
        <f>C44/C5</f>
        <v>0.18160740735227349</v>
      </c>
      <c r="D41" s="4">
        <f>D44/D5</f>
        <v>0.17178743696745416</v>
      </c>
      <c r="E41" s="4">
        <f>E44/E5</f>
        <v>0.16222745273159733</v>
      </c>
      <c r="F41" s="15">
        <f>F44/F5</f>
        <v>0.16788157953579894</v>
      </c>
      <c r="G41" s="162">
        <f t="shared" ref="G41:K42" si="6">F41+$M41</f>
        <v>0.16823464961316578</v>
      </c>
      <c r="H41" s="162">
        <f t="shared" si="6"/>
        <v>0.16858771969053263</v>
      </c>
      <c r="I41" s="162">
        <f t="shared" si="6"/>
        <v>0.16894078976789947</v>
      </c>
      <c r="J41" s="162">
        <f t="shared" si="6"/>
        <v>0.16929385984526632</v>
      </c>
      <c r="K41" s="162">
        <f t="shared" si="6"/>
        <v>0.16964692992263317</v>
      </c>
      <c r="L41" s="3">
        <v>0.17</v>
      </c>
      <c r="M41" s="42">
        <f>(L41-F41)/6</f>
        <v>3.5307007736684604E-4</v>
      </c>
      <c r="N41" s="99">
        <f>MEDIAN(B41:F41)</f>
        <v>0.16788157953579894</v>
      </c>
      <c r="R41" s="13"/>
    </row>
    <row r="42" spans="1:21" x14ac:dyDescent="0.3">
      <c r="A42" s="17" t="s">
        <v>50</v>
      </c>
      <c r="B42" s="4">
        <f>B81/B63</f>
        <v>-9.5491790510016505E-3</v>
      </c>
      <c r="C42" s="4">
        <f>C81/C63</f>
        <v>-8.6935163338369825E-3</v>
      </c>
      <c r="D42" s="4">
        <f>D81/D63</f>
        <v>-8.6268575986525667E-3</v>
      </c>
      <c r="E42" s="4">
        <f>E81/E63</f>
        <v>-8.4566792881132016E-3</v>
      </c>
      <c r="F42" s="15">
        <f>F81/F63</f>
        <v>-8.4717812262421182E-3</v>
      </c>
      <c r="G42" s="162">
        <f t="shared" si="6"/>
        <v>-8.7264843552017652E-3</v>
      </c>
      <c r="H42" s="162">
        <f t="shared" si="6"/>
        <v>-8.9811874841614122E-3</v>
      </c>
      <c r="I42" s="162">
        <f t="shared" si="6"/>
        <v>-9.2358906131210592E-3</v>
      </c>
      <c r="J42" s="162">
        <f t="shared" si="6"/>
        <v>-9.4905937420807062E-3</v>
      </c>
      <c r="K42" s="162">
        <f t="shared" si="6"/>
        <v>-9.7452968710403532E-3</v>
      </c>
      <c r="L42" s="3">
        <v>-0.01</v>
      </c>
      <c r="M42" s="42">
        <f>(L42-F42)/6</f>
        <v>-2.54703128959647E-4</v>
      </c>
      <c r="N42" s="60">
        <f t="shared" si="4"/>
        <v>-8.6268575986525667E-3</v>
      </c>
      <c r="R42" s="13"/>
    </row>
    <row r="43" spans="1:21" ht="37.5" x14ac:dyDescent="0.3">
      <c r="A43" s="17" t="s">
        <v>36</v>
      </c>
      <c r="B43" s="4">
        <f>(B74+B76)/(B74+B76+B77)</f>
        <v>0.63342268550141489</v>
      </c>
      <c r="C43" s="4">
        <f>(C74+C76)/(C74+C76+C77)</f>
        <v>0.60453996261341358</v>
      </c>
      <c r="D43" s="4">
        <f>(D74+D76)/(D74+D76+D77)</f>
        <v>0.56028863105243742</v>
      </c>
      <c r="E43" s="4">
        <f>(E74+E76)/(E74+E76+E77)</f>
        <v>0.56080893039364232</v>
      </c>
      <c r="F43" s="15">
        <f>(F74+F76)/(F74+F76+F77)</f>
        <v>0.56327216024949023</v>
      </c>
      <c r="G43" s="4"/>
      <c r="H43" s="4"/>
      <c r="I43" s="4"/>
      <c r="J43" s="4"/>
      <c r="K43" s="4"/>
      <c r="L43" s="4"/>
      <c r="M43" s="4"/>
      <c r="N43" s="99">
        <f t="shared" si="4"/>
        <v>0.56327216024949023</v>
      </c>
      <c r="O43" s="7"/>
      <c r="P43" s="7"/>
      <c r="Q43" s="13"/>
      <c r="R43" s="13"/>
    </row>
    <row r="44" spans="1:21" x14ac:dyDescent="0.3">
      <c r="A44" s="5" t="s">
        <v>40</v>
      </c>
      <c r="B44" s="30">
        <f>B52-B57</f>
        <v>42702000000</v>
      </c>
      <c r="C44" s="30">
        <f>C52-C57</f>
        <v>48799000000</v>
      </c>
      <c r="D44" s="30">
        <f>D52-D57</f>
        <v>50181000000</v>
      </c>
      <c r="E44" s="30">
        <f>E52-E57</f>
        <v>52313000000</v>
      </c>
      <c r="F44" s="31">
        <f>F52-F57</f>
        <v>60064000000</v>
      </c>
      <c r="G44" s="156">
        <f t="shared" ref="G44:L44" si="7">G36*G41</f>
        <v>62137467834.62278</v>
      </c>
      <c r="H44" s="156">
        <f t="shared" si="7"/>
        <v>65135551379.634186</v>
      </c>
      <c r="I44" s="156">
        <f t="shared" si="7"/>
        <v>68995103019.642807</v>
      </c>
      <c r="J44" s="156">
        <f t="shared" si="7"/>
        <v>73842630878.598602</v>
      </c>
      <c r="K44" s="156">
        <f t="shared" si="7"/>
        <v>79843363775.4189</v>
      </c>
      <c r="L44" s="156">
        <f t="shared" si="7"/>
        <v>87210392279.614578</v>
      </c>
      <c r="M44" s="32"/>
      <c r="N44" s="32"/>
      <c r="O44" s="32"/>
      <c r="P44" s="32"/>
      <c r="Q44" s="35"/>
      <c r="R44" s="35"/>
      <c r="S44" s="32"/>
      <c r="T44" s="6"/>
      <c r="U44" s="6"/>
    </row>
    <row r="45" spans="1:21" x14ac:dyDescent="0.3">
      <c r="A45" s="62"/>
      <c r="B45" s="63"/>
      <c r="C45" s="63"/>
      <c r="D45" s="63"/>
      <c r="E45" s="63"/>
      <c r="F45" s="64"/>
      <c r="G45" s="37"/>
      <c r="M45" s="65"/>
      <c r="Q45" s="13"/>
      <c r="R45" s="13"/>
    </row>
    <row r="46" spans="1:21" x14ac:dyDescent="0.3">
      <c r="A46" s="8"/>
      <c r="E46" s="10"/>
      <c r="F46" s="67"/>
      <c r="H46" s="57"/>
      <c r="I46" s="57"/>
      <c r="J46" s="57"/>
      <c r="K46" s="101"/>
      <c r="L46" s="57"/>
      <c r="M46" s="57"/>
      <c r="Q46" s="36"/>
      <c r="R46" s="13"/>
    </row>
    <row r="47" spans="1:21" x14ac:dyDescent="0.3">
      <c r="E47" s="10"/>
      <c r="F47" s="67"/>
      <c r="H47" s="118"/>
      <c r="I47" s="118"/>
      <c r="J47" s="118"/>
      <c r="K47" s="118"/>
      <c r="L47" s="118"/>
      <c r="M47" s="118"/>
      <c r="Q47" s="13"/>
      <c r="R47" s="13"/>
    </row>
    <row r="48" spans="1:21" x14ac:dyDescent="0.3">
      <c r="B48" s="109" t="str">
        <f>B62</f>
        <v>2019</v>
      </c>
      <c r="C48" s="109" t="str">
        <f>C62</f>
        <v>2020</v>
      </c>
      <c r="D48" s="109" t="str">
        <f>D62</f>
        <v>2021</v>
      </c>
      <c r="E48" s="109" t="str">
        <f>E62</f>
        <v>2022</v>
      </c>
      <c r="F48" s="110" t="str">
        <f>F62</f>
        <v>2023</v>
      </c>
      <c r="G48" s="111">
        <f>G4</f>
        <v>2024</v>
      </c>
      <c r="H48" s="111">
        <f>H4</f>
        <v>2025</v>
      </c>
      <c r="I48" s="111">
        <f>I4</f>
        <v>2026</v>
      </c>
      <c r="J48" s="111">
        <f>J4</f>
        <v>2027</v>
      </c>
      <c r="K48" s="111"/>
      <c r="L48" s="111">
        <f>L4</f>
        <v>2029</v>
      </c>
      <c r="M48" s="111"/>
      <c r="N48" s="111"/>
      <c r="O48" s="86"/>
      <c r="P48" s="68"/>
      <c r="Q48" s="89"/>
      <c r="R48" s="13"/>
    </row>
    <row r="49" spans="1:21" x14ac:dyDescent="0.3">
      <c r="A49" s="5" t="s">
        <v>37</v>
      </c>
      <c r="B49" s="69"/>
      <c r="C49" s="69"/>
      <c r="D49" s="69"/>
      <c r="E49" s="69"/>
      <c r="F49" s="70"/>
      <c r="Q49" s="13"/>
      <c r="R49" s="13"/>
    </row>
    <row r="50" spans="1:21" x14ac:dyDescent="0.3">
      <c r="A50" s="5" t="s">
        <v>8</v>
      </c>
      <c r="B50" s="30">
        <f t="shared" ref="B50:F51" si="8">B71</f>
        <v>5683000000</v>
      </c>
      <c r="C50" s="30">
        <f t="shared" si="8"/>
        <v>7854000000</v>
      </c>
      <c r="D50" s="30">
        <f t="shared" si="8"/>
        <v>9408000000</v>
      </c>
      <c r="E50" s="30">
        <f t="shared" si="8"/>
        <v>12945000000</v>
      </c>
      <c r="F50" s="31">
        <f t="shared" si="8"/>
        <v>8196000000</v>
      </c>
      <c r="G50" s="30"/>
      <c r="H50" s="30"/>
      <c r="I50" s="30"/>
      <c r="J50" s="30"/>
      <c r="K50" s="30"/>
      <c r="L50" s="30"/>
      <c r="Q50" s="13"/>
      <c r="R50" s="13"/>
    </row>
    <row r="51" spans="1:21" x14ac:dyDescent="0.3">
      <c r="A51" s="5" t="s">
        <v>9</v>
      </c>
      <c r="B51" s="33">
        <f t="shared" si="8"/>
        <v>50302000000</v>
      </c>
      <c r="C51" s="33">
        <f t="shared" si="8"/>
        <v>56369000000</v>
      </c>
      <c r="D51" s="33">
        <f t="shared" si="8"/>
        <v>60008000000</v>
      </c>
      <c r="E51" s="33">
        <f t="shared" si="8"/>
        <v>65682000000</v>
      </c>
      <c r="F51" s="34">
        <f t="shared" si="8"/>
        <v>67858000000</v>
      </c>
      <c r="G51" s="30"/>
      <c r="H51" s="30"/>
      <c r="I51" s="30"/>
      <c r="J51" s="30"/>
      <c r="K51" s="30"/>
      <c r="L51" s="30"/>
      <c r="Q51" s="13"/>
      <c r="R51" s="13"/>
    </row>
    <row r="52" spans="1:21" x14ac:dyDescent="0.3">
      <c r="A52" s="5" t="s">
        <v>47</v>
      </c>
      <c r="B52" s="30">
        <f>B51-B50</f>
        <v>44619000000</v>
      </c>
      <c r="C52" s="30">
        <f>C51-C50</f>
        <v>48515000000</v>
      </c>
      <c r="D52" s="30">
        <f>D51-D50</f>
        <v>50600000000</v>
      </c>
      <c r="E52" s="30">
        <f>E51-E50</f>
        <v>52737000000</v>
      </c>
      <c r="F52" s="31">
        <f>F51-F50</f>
        <v>59662000000</v>
      </c>
      <c r="G52" s="30"/>
      <c r="H52" s="30"/>
      <c r="I52" s="30"/>
      <c r="J52" s="30"/>
      <c r="K52" s="30"/>
      <c r="L52" s="30"/>
      <c r="Q52" s="13"/>
      <c r="R52" s="13"/>
    </row>
    <row r="53" spans="1:21" x14ac:dyDescent="0.3">
      <c r="B53" s="30"/>
      <c r="C53" s="30"/>
      <c r="D53" s="30"/>
      <c r="E53" s="30"/>
      <c r="F53" s="31"/>
      <c r="G53" s="30"/>
      <c r="H53" s="30"/>
      <c r="I53" s="30"/>
      <c r="J53" s="30"/>
      <c r="K53" s="30"/>
      <c r="L53" s="30"/>
      <c r="Q53" s="13"/>
      <c r="R53" s="13"/>
    </row>
    <row r="54" spans="1:21" x14ac:dyDescent="0.3">
      <c r="A54" s="5" t="s">
        <v>38</v>
      </c>
      <c r="B54" s="30"/>
      <c r="C54" s="30"/>
      <c r="D54" s="30"/>
      <c r="E54" s="30"/>
      <c r="F54" s="31"/>
      <c r="G54" s="30"/>
      <c r="H54" s="30"/>
      <c r="I54" s="30"/>
      <c r="J54" s="30"/>
      <c r="K54" s="30"/>
      <c r="L54" s="30"/>
      <c r="Q54" s="13"/>
      <c r="R54" s="13"/>
    </row>
    <row r="55" spans="1:21" x14ac:dyDescent="0.3">
      <c r="A55" s="5" t="s">
        <v>46</v>
      </c>
      <c r="B55" s="30">
        <f t="shared" ref="B55:F56" si="9">B74</f>
        <v>5377000000</v>
      </c>
      <c r="C55" s="30">
        <f t="shared" si="9"/>
        <v>7078000000</v>
      </c>
      <c r="D55" s="30">
        <f t="shared" si="9"/>
        <v>5851000000</v>
      </c>
      <c r="E55" s="30">
        <f t="shared" si="9"/>
        <v>3456000000</v>
      </c>
      <c r="F55" s="31">
        <f t="shared" si="9"/>
        <v>4713000000</v>
      </c>
      <c r="G55" s="30"/>
      <c r="H55" s="30"/>
      <c r="I55" s="30"/>
      <c r="J55" s="30"/>
      <c r="K55" s="30"/>
      <c r="L55" s="30"/>
      <c r="Q55" s="13"/>
      <c r="R55" s="13"/>
    </row>
    <row r="56" spans="1:21" x14ac:dyDescent="0.3">
      <c r="A56" s="5" t="s">
        <v>10</v>
      </c>
      <c r="B56" s="33">
        <f t="shared" si="9"/>
        <v>7294000000</v>
      </c>
      <c r="C56" s="33">
        <f t="shared" si="9"/>
        <v>6794000000</v>
      </c>
      <c r="D56" s="33">
        <f t="shared" si="9"/>
        <v>6270000000</v>
      </c>
      <c r="E56" s="33">
        <f t="shared" si="9"/>
        <v>3880000000</v>
      </c>
      <c r="F56" s="34">
        <f t="shared" si="9"/>
        <v>4311000000</v>
      </c>
      <c r="G56" s="30"/>
      <c r="H56" s="30"/>
      <c r="I56" s="30"/>
      <c r="J56" s="30"/>
      <c r="K56" s="30"/>
      <c r="L56" s="30"/>
      <c r="Q56" s="13"/>
      <c r="R56" s="13"/>
    </row>
    <row r="57" spans="1:21" x14ac:dyDescent="0.3">
      <c r="A57" s="5" t="s">
        <v>39</v>
      </c>
      <c r="B57" s="30">
        <f>B56-B55</f>
        <v>1917000000</v>
      </c>
      <c r="C57" s="30">
        <f>C56-C55</f>
        <v>-284000000</v>
      </c>
      <c r="D57" s="30">
        <f>D56-D55</f>
        <v>419000000</v>
      </c>
      <c r="E57" s="30">
        <f>E56-E55</f>
        <v>424000000</v>
      </c>
      <c r="F57" s="31">
        <f>F56-F55</f>
        <v>-402000000</v>
      </c>
      <c r="G57" s="30"/>
      <c r="H57" s="30"/>
      <c r="I57" s="30"/>
      <c r="J57" s="30"/>
      <c r="K57" s="30"/>
      <c r="L57" s="30"/>
      <c r="Q57" s="13"/>
      <c r="R57" s="13"/>
    </row>
    <row r="58" spans="1:21" x14ac:dyDescent="0.3">
      <c r="B58" s="30"/>
      <c r="C58" s="30"/>
      <c r="D58" s="30"/>
      <c r="E58" s="30"/>
      <c r="F58" s="31"/>
      <c r="G58" s="30"/>
      <c r="H58" s="30"/>
      <c r="I58" s="30"/>
      <c r="J58" s="30"/>
      <c r="K58" s="30"/>
      <c r="L58" s="30"/>
      <c r="Q58" s="13"/>
      <c r="R58" s="13"/>
    </row>
    <row r="59" spans="1:21" x14ac:dyDescent="0.3">
      <c r="B59" s="30"/>
      <c r="C59" s="30"/>
      <c r="D59" s="30"/>
      <c r="E59" s="30"/>
      <c r="F59" s="31"/>
      <c r="G59" s="30"/>
      <c r="H59" s="30"/>
      <c r="I59" s="30"/>
      <c r="J59" s="30"/>
      <c r="K59" s="30"/>
      <c r="L59" s="30"/>
      <c r="M59" s="30"/>
      <c r="N59" s="30"/>
      <c r="O59" s="32"/>
      <c r="P59" s="32"/>
      <c r="Q59" s="35"/>
      <c r="R59" s="35"/>
      <c r="S59" s="32"/>
      <c r="T59" s="6"/>
      <c r="U59" s="6"/>
    </row>
    <row r="60" spans="1:21" x14ac:dyDescent="0.3">
      <c r="A60" s="13" t="s">
        <v>77</v>
      </c>
      <c r="B60" s="13"/>
      <c r="C60" s="13"/>
      <c r="D60" s="13"/>
      <c r="E60" s="13"/>
      <c r="O60" s="6"/>
      <c r="P60" s="6"/>
      <c r="Q60" s="9"/>
      <c r="R60" s="9"/>
      <c r="S60" s="6"/>
      <c r="T60" s="6"/>
      <c r="U60" s="6"/>
    </row>
    <row r="61" spans="1:21" x14ac:dyDescent="0.3">
      <c r="A61" s="14" t="s">
        <v>54</v>
      </c>
      <c r="B61" s="13">
        <v>2</v>
      </c>
      <c r="C61" s="13">
        <v>3</v>
      </c>
      <c r="D61" s="13">
        <v>4</v>
      </c>
      <c r="E61" s="13">
        <v>5</v>
      </c>
      <c r="F61" s="26">
        <v>6</v>
      </c>
      <c r="G61" s="5">
        <v>7</v>
      </c>
      <c r="Q61" s="13"/>
      <c r="R61" s="13"/>
    </row>
    <row r="62" spans="1:21" x14ac:dyDescent="0.3">
      <c r="A62" s="5" t="s">
        <v>56</v>
      </c>
      <c r="B62" s="10" t="str">
        <f>HistAnnFin!B1</f>
        <v>2019</v>
      </c>
      <c r="C62" s="10" t="str">
        <f>HistAnnFin!C1</f>
        <v>2020</v>
      </c>
      <c r="D62" s="10" t="str">
        <f>HistAnnFin!D1</f>
        <v>2021</v>
      </c>
      <c r="E62" s="10" t="str">
        <f>HistAnnFin!E1</f>
        <v>2022</v>
      </c>
      <c r="F62" s="10" t="str">
        <f>HistAnnFin!F1</f>
        <v>2023</v>
      </c>
      <c r="G62" s="29" t="s">
        <v>3</v>
      </c>
      <c r="Q62" s="13"/>
      <c r="R62" s="13"/>
    </row>
    <row r="63" spans="1:21" x14ac:dyDescent="0.3">
      <c r="A63" s="5" t="s">
        <v>13</v>
      </c>
      <c r="B63" s="71">
        <f>VLOOKUP($A63,HistAnnFin!$A$1:$GG$143,FCFFValuation!B$61,FALSE)</f>
        <v>256776000000</v>
      </c>
      <c r="C63" s="71">
        <f>VLOOKUP($A63,HistAnnFin!$A$1:$GG$143,FCFFValuation!C$61,FALSE)</f>
        <v>268706000000</v>
      </c>
      <c r="D63" s="71">
        <f>VLOOKUP($A63,HistAnnFin!$A$1:$GG$143,FCFFValuation!D$61,FALSE)</f>
        <v>292111000000</v>
      </c>
      <c r="E63" s="71">
        <f>VLOOKUP($A63,HistAnnFin!$A$1:$GG$143,FCFFValuation!E$61,FALSE)</f>
        <v>322467000000</v>
      </c>
      <c r="F63" s="97">
        <f>VLOOKUP($A63,HistAnnFin!$A$1:$GG$143,FCFFValuation!F$61,FALSE)</f>
        <v>357776000000</v>
      </c>
      <c r="G63" s="71"/>
      <c r="Q63" s="13"/>
      <c r="R63" s="13"/>
    </row>
    <row r="64" spans="1:21" x14ac:dyDescent="0.3">
      <c r="A64" s="5" t="s">
        <v>6</v>
      </c>
      <c r="B64" s="30">
        <f>B66+B80</f>
        <v>16358000000</v>
      </c>
      <c r="C64" s="30">
        <f t="shared" ref="C64:F64" si="10">C66+C80</f>
        <v>18352000000</v>
      </c>
      <c r="D64" s="30">
        <f t="shared" si="10"/>
        <v>19494000000</v>
      </c>
      <c r="E64" s="30">
        <f t="shared" si="10"/>
        <v>20329000000</v>
      </c>
      <c r="F64" s="30">
        <f t="shared" si="10"/>
        <v>18965000000</v>
      </c>
      <c r="G64" s="71"/>
      <c r="Q64" s="13"/>
      <c r="R64" s="13"/>
    </row>
    <row r="65" spans="1:18" x14ac:dyDescent="0.3">
      <c r="A65" s="5" t="s">
        <v>41</v>
      </c>
      <c r="B65" s="71"/>
      <c r="C65" s="71"/>
      <c r="D65" s="71"/>
      <c r="E65" s="71"/>
      <c r="F65" s="97"/>
      <c r="G65" s="71"/>
      <c r="Q65" s="13"/>
      <c r="R65" s="13"/>
    </row>
    <row r="66" spans="1:18" x14ac:dyDescent="0.3">
      <c r="A66" s="163" t="s">
        <v>103</v>
      </c>
      <c r="B66" s="72">
        <f>VLOOKUP($A66,HistAnnFin!$A$1:$GG$143,FCFFValuation!B$61,FALSE)</f>
        <v>11987000000</v>
      </c>
      <c r="C66" s="72">
        <f>VLOOKUP($A66,HistAnnFin!$A$1:$GG$143,FCFFValuation!C$61,FALSE)</f>
        <v>13911000000</v>
      </c>
      <c r="D66" s="72">
        <f>VLOOKUP($A66,HistAnnFin!$A$1:$GG$143,FCFFValuation!D$61,FALSE)</f>
        <v>14982000000</v>
      </c>
      <c r="E66" s="72">
        <f>VLOOKUP($A66,HistAnnFin!$A$1:$GG$143,FCFFValuation!E$61,FALSE)</f>
        <v>16082000000</v>
      </c>
      <c r="F66" s="72">
        <f>VLOOKUP($A66,HistAnnFin!$A$1:$GG$143,FCFFValuation!F$61,FALSE)</f>
        <v>14599000000</v>
      </c>
      <c r="G66" s="71"/>
      <c r="Q66" s="13"/>
      <c r="R66" s="13"/>
    </row>
    <row r="67" spans="1:18" x14ac:dyDescent="0.3">
      <c r="A67" s="163" t="s">
        <v>104</v>
      </c>
      <c r="B67" s="30">
        <f>-VLOOKUP($A67,HistAnnFin!$A$1:$GG$143,FCFFValuation!B$61,FALSE)</f>
        <v>2366000000</v>
      </c>
      <c r="C67" s="30">
        <f>-VLOOKUP($A67,HistAnnFin!$A$1:$GG$143,FCFFValuation!C$61,FALSE)</f>
        <v>2569000000</v>
      </c>
      <c r="D67" s="30">
        <f>-VLOOKUP($A67,HistAnnFin!$A$1:$GG$143,FCFFValuation!D$61,FALSE)</f>
        <v>2522000000</v>
      </c>
      <c r="E67" s="30">
        <f>-VLOOKUP($A67,HistAnnFin!$A$1:$GG$143,FCFFValuation!E$61,FALSE)</f>
        <v>1463000000</v>
      </c>
      <c r="F67" s="30">
        <f>-VLOOKUP($A67,HistAnnFin!$A$1:$GG$143,FCFFValuation!F$61,FALSE)</f>
        <v>2805000000</v>
      </c>
      <c r="G67" s="164" t="s">
        <v>99</v>
      </c>
      <c r="H67" s="165"/>
      <c r="I67" s="165"/>
      <c r="J67" s="165"/>
      <c r="Q67" s="13"/>
      <c r="R67" s="13"/>
    </row>
    <row r="68" spans="1:18" x14ac:dyDescent="0.3">
      <c r="A68" s="55" t="s">
        <v>105</v>
      </c>
      <c r="B68" s="95">
        <f>VLOOKUP($A68,HistAnnFin!$A$1:$GG$143,FCFFValuation!B$61,FALSE)</f>
        <v>1305000000</v>
      </c>
      <c r="C68" s="95">
        <f>VLOOKUP($A68,HistAnnFin!$A$1:$GG$143,FCFFValuation!C$61,FALSE)</f>
        <v>1314000000</v>
      </c>
      <c r="D68" s="95">
        <f>VLOOKUP($A68,HistAnnFin!$A$1:$GG$143,FCFFValuation!D$61,FALSE)</f>
        <v>1329000000</v>
      </c>
      <c r="E68" s="95">
        <f>VLOOKUP($A68,HistAnnFin!$A$1:$GG$143,FCFFValuation!E$61,FALSE)</f>
        <v>1323000000</v>
      </c>
      <c r="F68" s="98">
        <f>VLOOKUP($A68,HistAnnFin!$A$1:$GG$143,FCFFValuation!F$61,FALSE)</f>
        <v>1290000000</v>
      </c>
      <c r="G68" s="98">
        <f>VLOOKUP($A68,HistAnnFin!$A$1:$GG$143,FCFFValuation!G$61,FALSE)</f>
        <v>1277000000</v>
      </c>
      <c r="Q68" s="13"/>
      <c r="R68" s="13"/>
    </row>
    <row r="69" spans="1:18" x14ac:dyDescent="0.3">
      <c r="B69" s="71"/>
      <c r="C69" s="71"/>
      <c r="D69" s="71"/>
      <c r="E69" s="71"/>
      <c r="F69" s="97"/>
      <c r="G69" s="71"/>
      <c r="Q69" s="13"/>
      <c r="R69" s="13"/>
    </row>
    <row r="70" spans="1:18" x14ac:dyDescent="0.3">
      <c r="A70" s="5" t="s">
        <v>55</v>
      </c>
      <c r="B70" s="71"/>
      <c r="C70" s="71"/>
      <c r="D70" s="71"/>
      <c r="E70" s="71"/>
      <c r="F70" s="97"/>
      <c r="G70" s="71"/>
      <c r="Q70" s="13"/>
      <c r="R70" s="13"/>
    </row>
    <row r="71" spans="1:18" x14ac:dyDescent="0.3">
      <c r="A71" s="163" t="s">
        <v>7</v>
      </c>
      <c r="B71" s="71">
        <f>VLOOKUP($A71,HistAnnFin!$A$1:$F$250,FCFFValuation!B$61,FALSE)</f>
        <v>5683000000</v>
      </c>
      <c r="C71" s="71">
        <f>VLOOKUP($A71,HistAnnFin!$A$1:$F$250,FCFFValuation!C$61,FALSE)</f>
        <v>7854000000</v>
      </c>
      <c r="D71" s="71">
        <f>VLOOKUP($A71,HistAnnFin!$A$1:$F$250,FCFFValuation!D$61,FALSE)</f>
        <v>9408000000</v>
      </c>
      <c r="E71" s="71">
        <f>VLOOKUP($A71,HistAnnFin!$A$1:$F$250,FCFFValuation!E$61,FALSE)</f>
        <v>12945000000</v>
      </c>
      <c r="F71" s="71">
        <f>VLOOKUP($A71,HistAnnFin!$A$1:$F$250,FCFFValuation!F$61,FALSE)</f>
        <v>8196000000</v>
      </c>
      <c r="Q71" s="13"/>
      <c r="R71" s="13"/>
    </row>
    <row r="72" spans="1:18" x14ac:dyDescent="0.3">
      <c r="A72" s="5" t="s">
        <v>9</v>
      </c>
      <c r="B72" s="71">
        <f>VLOOKUP($A72,HistAnnFin!$A$1:$F$250,FCFFValuation!B$61,FALSE)</f>
        <v>50302000000</v>
      </c>
      <c r="C72" s="71">
        <f>VLOOKUP($A72,HistAnnFin!$A$1:$F$250,FCFFValuation!C$61,FALSE)</f>
        <v>56369000000</v>
      </c>
      <c r="D72" s="71">
        <f>VLOOKUP($A72,HistAnnFin!$A$1:$F$250,FCFFValuation!D$61,FALSE)</f>
        <v>60008000000</v>
      </c>
      <c r="E72" s="71">
        <f>VLOOKUP($A72,HistAnnFin!$A$1:$F$250,FCFFValuation!E$61,FALSE)</f>
        <v>65682000000</v>
      </c>
      <c r="F72" s="71">
        <f>VLOOKUP($A72,HistAnnFin!$A$1:$F$250,FCFFValuation!F$61,FALSE)</f>
        <v>67858000000</v>
      </c>
      <c r="K72" s="193"/>
      <c r="Q72" s="13"/>
      <c r="R72" s="13"/>
    </row>
    <row r="73" spans="1:18" s="6" customFormat="1" x14ac:dyDescent="0.3">
      <c r="B73" s="71"/>
      <c r="C73" s="71"/>
      <c r="D73" s="71"/>
      <c r="E73" s="71"/>
      <c r="F73" s="97"/>
      <c r="G73" s="72"/>
      <c r="H73" s="72"/>
      <c r="I73" s="72"/>
      <c r="J73" s="72"/>
      <c r="K73" s="72"/>
      <c r="L73" s="72"/>
      <c r="M73" s="72"/>
      <c r="Q73" s="9"/>
      <c r="R73" s="9"/>
    </row>
    <row r="74" spans="1:18" x14ac:dyDescent="0.3">
      <c r="A74" s="5" t="s">
        <v>108</v>
      </c>
      <c r="B74" s="71">
        <f>VLOOKUP($A74,HistAnnFin!$A$1:$F$250,FCFFValuation!B$61,FALSE)</f>
        <v>5377000000</v>
      </c>
      <c r="C74" s="71">
        <f>VLOOKUP($A74,HistAnnFin!$A$1:$F$250,FCFFValuation!C$61,FALSE)</f>
        <v>7078000000</v>
      </c>
      <c r="D74" s="71">
        <f>VLOOKUP($A74,HistAnnFin!$A$1:$F$250,FCFFValuation!D$61,FALSE)</f>
        <v>5851000000</v>
      </c>
      <c r="E74" s="71">
        <f>VLOOKUP($A74,HistAnnFin!$A$1:$F$250,FCFFValuation!E$61,FALSE)</f>
        <v>3456000000</v>
      </c>
      <c r="F74" s="71">
        <f>VLOOKUP($A74,HistAnnFin!$A$1:$F$250,FCFFValuation!F$61,FALSE)</f>
        <v>4713000000</v>
      </c>
      <c r="J74" s="71"/>
      <c r="Q74" s="13"/>
      <c r="R74" s="13"/>
    </row>
    <row r="75" spans="1:18" x14ac:dyDescent="0.3">
      <c r="A75" s="163" t="s">
        <v>109</v>
      </c>
      <c r="B75" s="71">
        <f>VLOOKUP($A75,HistAnnFin!$A$1:$F$250,FCFFValuation!B$61,FALSE)</f>
        <v>7294000000</v>
      </c>
      <c r="C75" s="71">
        <f>VLOOKUP($A75,HistAnnFin!$A$1:$F$250,FCFFValuation!C$61,FALSE)</f>
        <v>6794000000</v>
      </c>
      <c r="D75" s="71">
        <f>VLOOKUP($A75,HistAnnFin!$A$1:$F$250,FCFFValuation!D$61,FALSE)</f>
        <v>6270000000</v>
      </c>
      <c r="E75" s="71">
        <f>VLOOKUP($A75,HistAnnFin!$A$1:$F$250,FCFFValuation!E$61,FALSE)</f>
        <v>3880000000</v>
      </c>
      <c r="F75" s="71">
        <f>VLOOKUP($A75,HistAnnFin!$A$1:$F$250,FCFFValuation!F$61,FALSE)</f>
        <v>4311000000</v>
      </c>
      <c r="K75" s="78"/>
      <c r="Q75" s="13"/>
      <c r="R75" s="13"/>
    </row>
    <row r="76" spans="1:18" x14ac:dyDescent="0.3">
      <c r="A76" s="5" t="s">
        <v>110</v>
      </c>
      <c r="B76" s="71">
        <f>VLOOKUP($A76,HistAnnFin!$A$1:$F$250,FCFFValuation!B$61,FALSE)</f>
        <v>104976000000</v>
      </c>
      <c r="C76" s="71">
        <f>VLOOKUP($A76,HistAnnFin!$A$1:$F$250,FCFFValuation!C$61,FALSE)</f>
        <v>98997000000</v>
      </c>
      <c r="D76" s="71">
        <f>VLOOKUP($A76,HistAnnFin!$A$1:$F$250,FCFFValuation!D$61,FALSE)</f>
        <v>89811000000</v>
      </c>
      <c r="E76" s="71">
        <f>VLOOKUP($A76,HistAnnFin!$A$1:$F$250,FCFFValuation!E$61,FALSE)</f>
        <v>87224000000</v>
      </c>
      <c r="F76" s="71">
        <f>VLOOKUP($A76,HistAnnFin!$A$1:$F$250,FCFFValuation!F$61,FALSE)</f>
        <v>93903000000</v>
      </c>
    </row>
    <row r="77" spans="1:18" x14ac:dyDescent="0.3">
      <c r="A77" s="40" t="s">
        <v>111</v>
      </c>
      <c r="B77" s="95">
        <f>VLOOKUP($A77,HistAnnFin!$A$1:$F$250,FCFFValuation!B$61,FALSE)</f>
        <v>63864000000</v>
      </c>
      <c r="C77" s="95">
        <f>VLOOKUP($A77,HistAnnFin!$A$1:$F$250,FCFFValuation!C$61,FALSE)</f>
        <v>69389000000</v>
      </c>
      <c r="D77" s="95">
        <f>VLOOKUP($A77,HistAnnFin!$A$1:$F$250,FCFFValuation!D$61,FALSE)</f>
        <v>75075000000</v>
      </c>
      <c r="E77" s="95">
        <f>VLOOKUP($A77,HistAnnFin!$A$1:$F$250,FCFFValuation!E$61,FALSE)</f>
        <v>71015000000</v>
      </c>
      <c r="F77" s="95">
        <f>VLOOKUP($A77,HistAnnFin!$A$1:$F$250,FCFFValuation!F$61,FALSE)</f>
        <v>76461000000</v>
      </c>
      <c r="G77" s="40"/>
    </row>
    <row r="78" spans="1:18" x14ac:dyDescent="0.3">
      <c r="B78" s="71"/>
      <c r="C78" s="71"/>
      <c r="D78" s="71"/>
      <c r="E78" s="71"/>
      <c r="F78" s="97"/>
    </row>
    <row r="79" spans="1:18" x14ac:dyDescent="0.3">
      <c r="A79" s="5" t="s">
        <v>57</v>
      </c>
      <c r="B79" s="71"/>
      <c r="C79" s="71"/>
      <c r="D79" s="71"/>
      <c r="E79" s="71"/>
      <c r="F79" s="97"/>
    </row>
    <row r="80" spans="1:18" x14ac:dyDescent="0.3">
      <c r="A80" s="5" t="s">
        <v>107</v>
      </c>
      <c r="B80" s="71">
        <f>VLOOKUP($A80,HistAnnFin!$A$1:$GG$250,FCFFValuation!B$61,FALSE)</f>
        <v>4371000000</v>
      </c>
      <c r="C80" s="71">
        <f>VLOOKUP($A80,HistAnnFin!$A$1:$GG$250,FCFFValuation!C$61,FALSE)</f>
        <v>4441000000</v>
      </c>
      <c r="D80" s="71">
        <f>VLOOKUP($A80,HistAnnFin!$A$1:$GG$250,FCFFValuation!D$61,FALSE)</f>
        <v>4512000000</v>
      </c>
      <c r="E80" s="71">
        <f>VLOOKUP($A80,HistAnnFin!$A$1:$GG$250,FCFFValuation!E$61,FALSE)</f>
        <v>4247000000</v>
      </c>
      <c r="F80" s="71">
        <f>VLOOKUP($A80,HistAnnFin!$A$1:$GG$250,FCFFValuation!F$61,FALSE)</f>
        <v>4366000000</v>
      </c>
      <c r="G80" s="71"/>
    </row>
    <row r="81" spans="1:7" x14ac:dyDescent="0.3">
      <c r="A81" s="163" t="s">
        <v>106</v>
      </c>
      <c r="B81" s="95">
        <f>VLOOKUP($A81,HistAnnFin!$A$1:$F$250,FCFFValuation!B$61,FALSE)</f>
        <v>-2452000000</v>
      </c>
      <c r="C81" s="95">
        <f>VLOOKUP($A81,HistAnnFin!$A$1:$F$250,FCFFValuation!C$61,FALSE)</f>
        <v>-2336000000</v>
      </c>
      <c r="D81" s="95">
        <f>VLOOKUP($A81,HistAnnFin!$A$1:$F$250,FCFFValuation!D$61,FALSE)</f>
        <v>-2520000000</v>
      </c>
      <c r="E81" s="95">
        <f>VLOOKUP($A81,HistAnnFin!$A$1:$F$250,FCFFValuation!E$61,FALSE)</f>
        <v>-2727000000</v>
      </c>
      <c r="F81" s="95">
        <f>VLOOKUP($A81,HistAnnFin!$A$1:$F$250,FCFFValuation!F$61,FALSE)</f>
        <v>-3031000000</v>
      </c>
      <c r="G81" s="40"/>
    </row>
  </sheetData>
  <mergeCells count="1">
    <mergeCell ref="G2:L2"/>
  </mergeCells>
  <hyperlinks>
    <hyperlink ref="L22" r:id="rId1" xr:uid="{5C6840DE-304A-44D1-A243-2477266AC82F}"/>
  </hyperlinks>
  <printOptions headings="1" gridLines="1"/>
  <pageMargins left="0.7" right="0.7" top="0.75" bottom="0.75" header="0.3" footer="0.3"/>
  <pageSetup scale="50" fitToHeight="2" orientation="landscape" r:id="rId2"/>
  <headerFooter>
    <oddHeader>&amp;C&amp;F
&amp;A</oddHeader>
    <oddFooter>Page &amp;P of &amp;N</oddFooter>
  </headerFooter>
  <rowBreaks count="1" manualBreakCount="1">
    <brk id="4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6"/>
  <sheetViews>
    <sheetView topLeftCell="A241" workbookViewId="0">
      <selection activeCell="A66" sqref="A66"/>
    </sheetView>
  </sheetViews>
  <sheetFormatPr defaultColWidth="9.140625" defaultRowHeight="15" x14ac:dyDescent="0.25"/>
  <cols>
    <col min="1" max="1" width="39.42578125" style="19" customWidth="1"/>
    <col min="2" max="2" width="12" style="19" customWidth="1"/>
    <col min="3" max="3" width="11.28515625" style="19" customWidth="1"/>
    <col min="4" max="7" width="14.42578125" style="19" bestFit="1" customWidth="1"/>
    <col min="8" max="9" width="9.140625" style="19"/>
    <col min="10" max="10" width="9.140625" style="190"/>
    <col min="11" max="16384" width="9.140625" style="19"/>
  </cols>
  <sheetData>
    <row r="1" spans="1:13" x14ac:dyDescent="0.25">
      <c r="A1" s="210" t="s">
        <v>147</v>
      </c>
      <c r="B1" s="210" t="s">
        <v>148</v>
      </c>
      <c r="C1" s="210" t="s">
        <v>149</v>
      </c>
      <c r="D1" s="210" t="s">
        <v>150</v>
      </c>
      <c r="E1" s="210" t="s">
        <v>151</v>
      </c>
      <c r="F1" s="210" t="s">
        <v>152</v>
      </c>
      <c r="G1" s="210" t="s">
        <v>3</v>
      </c>
      <c r="H1" s="1"/>
    </row>
    <row r="2" spans="1:13" x14ac:dyDescent="0.25">
      <c r="A2" s="1" t="s">
        <v>153</v>
      </c>
      <c r="B2" s="211">
        <v>45528000000</v>
      </c>
      <c r="C2" s="211">
        <v>49046000000</v>
      </c>
      <c r="D2" s="211">
        <v>52048000000</v>
      </c>
      <c r="E2" s="211">
        <v>54294000000</v>
      </c>
      <c r="F2" s="211">
        <v>54431000000</v>
      </c>
      <c r="G2" s="211">
        <v>53397000000</v>
      </c>
      <c r="H2" s="1"/>
    </row>
    <row r="3" spans="1:13" x14ac:dyDescent="0.25">
      <c r="A3" s="1" t="s">
        <v>13</v>
      </c>
      <c r="B3" s="211">
        <v>256776000000</v>
      </c>
      <c r="C3" s="211">
        <v>268706000000</v>
      </c>
      <c r="D3" s="211">
        <v>292111000000</v>
      </c>
      <c r="E3" s="211">
        <v>322467000000</v>
      </c>
      <c r="F3" s="211">
        <v>357776000000</v>
      </c>
      <c r="G3" s="211">
        <v>363248000000</v>
      </c>
      <c r="H3" s="1"/>
    </row>
    <row r="4" spans="1:13" x14ac:dyDescent="0.25">
      <c r="A4" s="1" t="s">
        <v>154</v>
      </c>
      <c r="B4" s="211">
        <v>256776000000</v>
      </c>
      <c r="C4" s="211">
        <v>268706000000</v>
      </c>
      <c r="D4" s="211">
        <v>292111000000</v>
      </c>
      <c r="E4" s="211">
        <v>322467000000</v>
      </c>
      <c r="F4" s="211">
        <v>357776000000</v>
      </c>
      <c r="G4" s="211">
        <v>363248000000</v>
      </c>
      <c r="H4" s="1"/>
    </row>
    <row r="5" spans="1:13" x14ac:dyDescent="0.25">
      <c r="A5" s="1" t="s">
        <v>155</v>
      </c>
      <c r="B5" s="211">
        <v>-211248000000</v>
      </c>
      <c r="C5" s="211">
        <v>-219660000000</v>
      </c>
      <c r="D5" s="211">
        <v>-240063000000</v>
      </c>
      <c r="E5" s="211">
        <v>-268173000000</v>
      </c>
      <c r="F5" s="211">
        <v>-303345000000</v>
      </c>
      <c r="G5" s="211">
        <v>-309851000000</v>
      </c>
      <c r="H5" s="1"/>
    </row>
    <row r="6" spans="1:13" x14ac:dyDescent="0.25">
      <c r="A6" s="1" t="s">
        <v>156</v>
      </c>
      <c r="B6" s="211">
        <v>-158719000000</v>
      </c>
      <c r="C6" s="211">
        <v>-163981000000</v>
      </c>
      <c r="D6" s="211">
        <v>-175803000000</v>
      </c>
      <c r="E6" s="211">
        <v>-196892000000</v>
      </c>
      <c r="F6" s="211">
        <v>-303345000000</v>
      </c>
      <c r="G6" s="211">
        <v>-309851000000</v>
      </c>
      <c r="H6" s="1"/>
    </row>
    <row r="7" spans="1:13" x14ac:dyDescent="0.25">
      <c r="A7" s="1" t="s">
        <v>157</v>
      </c>
      <c r="B7" s="211">
        <v>-52529000000</v>
      </c>
      <c r="C7" s="211">
        <v>-55679000000</v>
      </c>
      <c r="D7" s="211">
        <v>-64260000000</v>
      </c>
      <c r="E7" s="211">
        <v>-71281000000</v>
      </c>
      <c r="F7" s="1" t="s">
        <v>158</v>
      </c>
      <c r="G7" s="1" t="s">
        <v>158</v>
      </c>
      <c r="H7" s="1"/>
      <c r="M7" s="19" t="s">
        <v>114</v>
      </c>
    </row>
    <row r="8" spans="1:13" x14ac:dyDescent="0.25">
      <c r="A8" s="1" t="s">
        <v>159</v>
      </c>
      <c r="B8" s="211">
        <v>-33541000000</v>
      </c>
      <c r="C8" s="211">
        <v>-35135000000</v>
      </c>
      <c r="D8" s="211">
        <v>-37066000000</v>
      </c>
      <c r="E8" s="211">
        <v>-38212000000</v>
      </c>
      <c r="F8" s="211">
        <v>-39832000000</v>
      </c>
      <c r="G8" s="211">
        <v>-41007000000</v>
      </c>
      <c r="H8" s="1"/>
    </row>
    <row r="9" spans="1:13" x14ac:dyDescent="0.25">
      <c r="A9" s="1" t="s">
        <v>160</v>
      </c>
      <c r="B9" s="211">
        <v>-33541000000</v>
      </c>
      <c r="C9" s="211">
        <v>-35135000000</v>
      </c>
      <c r="D9" s="211">
        <v>-37066000000</v>
      </c>
      <c r="E9" s="211">
        <v>-38212000000</v>
      </c>
      <c r="F9" s="211">
        <v>-39832000000</v>
      </c>
      <c r="G9" s="211">
        <v>-41007000000</v>
      </c>
      <c r="H9" s="1"/>
    </row>
    <row r="10" spans="1:13" x14ac:dyDescent="0.25">
      <c r="A10" s="1" t="s">
        <v>161</v>
      </c>
      <c r="B10" s="211">
        <v>-33541000000</v>
      </c>
      <c r="C10" s="211">
        <v>-35135000000</v>
      </c>
      <c r="D10" s="211">
        <v>-37066000000</v>
      </c>
      <c r="E10" s="211">
        <v>-38212000000</v>
      </c>
      <c r="F10" s="211">
        <v>-39832000000</v>
      </c>
      <c r="G10" s="211">
        <v>-41007000000</v>
      </c>
      <c r="H10" s="1"/>
    </row>
    <row r="11" spans="1:13" x14ac:dyDescent="0.25">
      <c r="A11" s="1" t="s">
        <v>103</v>
      </c>
      <c r="B11" s="211">
        <v>11987000000</v>
      </c>
      <c r="C11" s="211">
        <v>13911000000</v>
      </c>
      <c r="D11" s="211">
        <v>14982000000</v>
      </c>
      <c r="E11" s="211">
        <v>16082000000</v>
      </c>
      <c r="F11" s="211">
        <v>14599000000</v>
      </c>
      <c r="G11" s="211">
        <v>12390000000</v>
      </c>
      <c r="H11" s="1"/>
    </row>
    <row r="12" spans="1:13" x14ac:dyDescent="0.25">
      <c r="A12" s="1" t="s">
        <v>162</v>
      </c>
      <c r="B12" s="211">
        <v>-2990000000</v>
      </c>
      <c r="C12" s="211">
        <v>-4141000000</v>
      </c>
      <c r="D12" s="211">
        <v>-4562000000</v>
      </c>
      <c r="E12" s="211">
        <v>-10454000000</v>
      </c>
      <c r="F12" s="211">
        <v>-3426000000</v>
      </c>
      <c r="G12" s="211">
        <v>-2749000000</v>
      </c>
      <c r="H12" s="1"/>
    </row>
    <row r="13" spans="1:13" x14ac:dyDescent="0.25">
      <c r="A13" s="1" t="s">
        <v>163</v>
      </c>
      <c r="B13" s="211">
        <v>-3035000000</v>
      </c>
      <c r="C13" s="211">
        <v>-2907000000</v>
      </c>
      <c r="D13" s="211">
        <v>-2503000000</v>
      </c>
      <c r="E13" s="211">
        <v>-2287000000</v>
      </c>
      <c r="F13" s="211">
        <v>-2658000000</v>
      </c>
      <c r="G13" s="211">
        <v>-2831000000</v>
      </c>
      <c r="H13" s="1"/>
    </row>
    <row r="14" spans="1:13" x14ac:dyDescent="0.25">
      <c r="A14" s="1" t="s">
        <v>164</v>
      </c>
      <c r="B14" s="211">
        <v>-3035000000</v>
      </c>
      <c r="C14" s="211">
        <v>-2907000000</v>
      </c>
      <c r="D14" s="211">
        <v>-2503000000</v>
      </c>
      <c r="E14" s="211">
        <v>-2287000000</v>
      </c>
      <c r="F14" s="211">
        <v>-2658000000</v>
      </c>
      <c r="G14" s="211">
        <v>-2831000000</v>
      </c>
      <c r="H14" s="1"/>
    </row>
    <row r="15" spans="1:13" x14ac:dyDescent="0.25">
      <c r="A15" s="1" t="s">
        <v>165</v>
      </c>
      <c r="B15" s="211">
        <v>-3035000000</v>
      </c>
      <c r="C15" s="211">
        <v>-2907000000</v>
      </c>
      <c r="D15" s="211">
        <v>-2503000000</v>
      </c>
      <c r="E15" s="211">
        <v>-2287000000</v>
      </c>
      <c r="F15" s="211">
        <v>-2658000000</v>
      </c>
      <c r="G15" s="211">
        <v>-2831000000</v>
      </c>
      <c r="H15" s="1"/>
    </row>
    <row r="16" spans="1:13" x14ac:dyDescent="0.25">
      <c r="A16" s="1" t="s">
        <v>166</v>
      </c>
      <c r="B16" s="1" t="s">
        <v>158</v>
      </c>
      <c r="C16" s="1" t="s">
        <v>158</v>
      </c>
      <c r="D16" s="1" t="s">
        <v>158</v>
      </c>
      <c r="E16" s="1" t="s">
        <v>158</v>
      </c>
      <c r="F16" s="1" t="s">
        <v>158</v>
      </c>
      <c r="G16" s="1" t="s">
        <v>158</v>
      </c>
      <c r="H16" s="1"/>
    </row>
    <row r="17" spans="1:8" x14ac:dyDescent="0.25">
      <c r="A17" s="1" t="s">
        <v>167</v>
      </c>
      <c r="B17" s="211">
        <v>-79000000</v>
      </c>
      <c r="C17" s="211">
        <v>-1440000000</v>
      </c>
      <c r="D17" s="211">
        <v>-2241000000</v>
      </c>
      <c r="E17" s="211">
        <v>-8336000000</v>
      </c>
      <c r="F17" s="211">
        <v>-856000000</v>
      </c>
      <c r="G17" s="211">
        <v>-11000000</v>
      </c>
      <c r="H17" s="1"/>
    </row>
    <row r="18" spans="1:8" x14ac:dyDescent="0.25">
      <c r="A18" s="1" t="s">
        <v>168</v>
      </c>
      <c r="B18" s="1" t="s">
        <v>158</v>
      </c>
      <c r="C18" s="1" t="s">
        <v>158</v>
      </c>
      <c r="D18" s="1" t="s">
        <v>158</v>
      </c>
      <c r="E18" s="211">
        <v>-2533000000</v>
      </c>
      <c r="F18" s="211">
        <v>-349000000</v>
      </c>
      <c r="G18" s="211">
        <v>0</v>
      </c>
      <c r="H18" s="1"/>
    </row>
    <row r="19" spans="1:8" x14ac:dyDescent="0.25">
      <c r="A19" s="1" t="s">
        <v>169</v>
      </c>
      <c r="B19" s="1" t="s">
        <v>158</v>
      </c>
      <c r="C19" s="1" t="s">
        <v>158</v>
      </c>
      <c r="D19" s="211">
        <v>-1358000000</v>
      </c>
      <c r="E19" s="211">
        <v>0</v>
      </c>
      <c r="F19" s="211">
        <v>0</v>
      </c>
      <c r="G19" s="211">
        <v>0</v>
      </c>
      <c r="H19" s="1"/>
    </row>
    <row r="20" spans="1:8" x14ac:dyDescent="0.25">
      <c r="A20" s="1" t="s">
        <v>170</v>
      </c>
      <c r="B20" s="211">
        <v>0</v>
      </c>
      <c r="C20" s="211">
        <v>0</v>
      </c>
      <c r="D20" s="211">
        <v>-431000000</v>
      </c>
      <c r="E20" s="211">
        <v>0</v>
      </c>
      <c r="F20" s="211">
        <v>0</v>
      </c>
      <c r="G20" s="211">
        <v>0</v>
      </c>
      <c r="H20" s="1"/>
    </row>
    <row r="21" spans="1:8" x14ac:dyDescent="0.25">
      <c r="A21" s="1" t="s">
        <v>171</v>
      </c>
      <c r="B21" s="211">
        <v>-79000000</v>
      </c>
      <c r="C21" s="211">
        <v>-1440000000</v>
      </c>
      <c r="D21" s="211">
        <v>-452000000</v>
      </c>
      <c r="E21" s="211">
        <v>0</v>
      </c>
      <c r="F21" s="211">
        <v>0</v>
      </c>
      <c r="G21" s="211">
        <v>0</v>
      </c>
      <c r="H21" s="1"/>
    </row>
    <row r="22" spans="1:8" x14ac:dyDescent="0.25">
      <c r="A22" s="1" t="s">
        <v>172</v>
      </c>
      <c r="B22" s="1" t="s">
        <v>158</v>
      </c>
      <c r="C22" s="1" t="s">
        <v>158</v>
      </c>
      <c r="D22" s="1" t="s">
        <v>158</v>
      </c>
      <c r="E22" s="211">
        <v>-5803000000</v>
      </c>
      <c r="F22" s="211">
        <v>0</v>
      </c>
      <c r="G22" s="211">
        <v>0</v>
      </c>
      <c r="H22" s="1"/>
    </row>
    <row r="23" spans="1:8" x14ac:dyDescent="0.25">
      <c r="A23" s="1" t="s">
        <v>173</v>
      </c>
      <c r="B23" s="1" t="s">
        <v>158</v>
      </c>
      <c r="C23" s="1" t="s">
        <v>158</v>
      </c>
      <c r="D23" s="1" t="s">
        <v>158</v>
      </c>
      <c r="E23" s="1" t="s">
        <v>158</v>
      </c>
      <c r="F23" s="211">
        <v>-507000000</v>
      </c>
      <c r="G23" s="211">
        <v>-11000000</v>
      </c>
      <c r="H23" s="1"/>
    </row>
    <row r="24" spans="1:8" x14ac:dyDescent="0.25">
      <c r="A24" s="1" t="s">
        <v>174</v>
      </c>
      <c r="B24" s="211">
        <v>124000000</v>
      </c>
      <c r="C24" s="211">
        <v>206000000</v>
      </c>
      <c r="D24" s="211">
        <v>182000000</v>
      </c>
      <c r="E24" s="211">
        <v>169000000</v>
      </c>
      <c r="F24" s="211">
        <v>88000000</v>
      </c>
      <c r="G24" s="211">
        <v>93000000</v>
      </c>
      <c r="H24" s="1"/>
    </row>
    <row r="25" spans="1:8" x14ac:dyDescent="0.25">
      <c r="A25" s="1" t="s">
        <v>175</v>
      </c>
      <c r="B25" s="211">
        <v>8997000000</v>
      </c>
      <c r="C25" s="211">
        <v>9770000000</v>
      </c>
      <c r="D25" s="211">
        <v>10420000000</v>
      </c>
      <c r="E25" s="211">
        <v>5628000000</v>
      </c>
      <c r="F25" s="211">
        <v>11173000000</v>
      </c>
      <c r="G25" s="211">
        <v>9641000000</v>
      </c>
      <c r="H25" s="1"/>
    </row>
    <row r="26" spans="1:8" x14ac:dyDescent="0.25">
      <c r="A26" s="1" t="s">
        <v>104</v>
      </c>
      <c r="B26" s="211">
        <v>-2366000000</v>
      </c>
      <c r="C26" s="211">
        <v>-2569000000</v>
      </c>
      <c r="D26" s="211">
        <v>-2522000000</v>
      </c>
      <c r="E26" s="211">
        <v>-1463000000</v>
      </c>
      <c r="F26" s="211">
        <v>-2805000000</v>
      </c>
      <c r="G26" s="211">
        <v>-2437000000</v>
      </c>
      <c r="H26" s="20"/>
    </row>
    <row r="27" spans="1:8" x14ac:dyDescent="0.25">
      <c r="A27" s="1" t="s">
        <v>176</v>
      </c>
      <c r="B27" s="211">
        <v>6631000000</v>
      </c>
      <c r="C27" s="211">
        <v>7201000000</v>
      </c>
      <c r="D27" s="211">
        <v>7898000000</v>
      </c>
      <c r="E27" s="211">
        <v>4165000000</v>
      </c>
      <c r="F27" s="211">
        <v>8368000000</v>
      </c>
      <c r="G27" s="211">
        <v>7204000000</v>
      </c>
      <c r="H27" s="20"/>
    </row>
    <row r="28" spans="1:8" x14ac:dyDescent="0.25">
      <c r="A28" s="1" t="s">
        <v>177</v>
      </c>
      <c r="B28" s="211">
        <v>6631000000</v>
      </c>
      <c r="C28" s="211">
        <v>7192000000</v>
      </c>
      <c r="D28" s="211">
        <v>7898000000</v>
      </c>
      <c r="E28" s="211">
        <v>4165000000</v>
      </c>
      <c r="F28" s="211">
        <v>8368000000</v>
      </c>
      <c r="G28" s="211">
        <v>7204000000</v>
      </c>
      <c r="H28" s="20"/>
    </row>
    <row r="29" spans="1:8" x14ac:dyDescent="0.25">
      <c r="A29" s="1" t="s">
        <v>178</v>
      </c>
      <c r="B29" s="211">
        <v>3000000</v>
      </c>
      <c r="C29" s="211">
        <v>-13000000</v>
      </c>
      <c r="D29" s="211">
        <v>12000000</v>
      </c>
      <c r="E29" s="211">
        <v>-16000000</v>
      </c>
      <c r="F29" s="211">
        <v>-24000000</v>
      </c>
      <c r="G29" s="211">
        <v>-14000000</v>
      </c>
      <c r="H29" s="20"/>
    </row>
    <row r="30" spans="1:8" x14ac:dyDescent="0.25">
      <c r="A30" s="1" t="s">
        <v>179</v>
      </c>
      <c r="B30" s="211">
        <v>6634000000</v>
      </c>
      <c r="C30" s="211">
        <v>7179000000</v>
      </c>
      <c r="D30" s="211">
        <v>7910000000</v>
      </c>
      <c r="E30" s="211">
        <v>4149000000</v>
      </c>
      <c r="F30" s="211">
        <v>8344000000</v>
      </c>
      <c r="G30" s="211">
        <v>7190000000</v>
      </c>
      <c r="H30" s="20"/>
    </row>
    <row r="31" spans="1:8" x14ac:dyDescent="0.25">
      <c r="A31" s="1" t="s">
        <v>180</v>
      </c>
      <c r="B31" s="211">
        <v>6634000000</v>
      </c>
      <c r="C31" s="211">
        <v>7179000000</v>
      </c>
      <c r="D31" s="211">
        <v>7910000000</v>
      </c>
      <c r="E31" s="211">
        <v>4149000000</v>
      </c>
      <c r="F31" s="211">
        <v>8344000000</v>
      </c>
      <c r="G31" s="211">
        <v>7190000000</v>
      </c>
      <c r="H31" s="20"/>
    </row>
    <row r="32" spans="1:8" x14ac:dyDescent="0.25">
      <c r="A32" s="1" t="s">
        <v>181</v>
      </c>
      <c r="B32" s="211">
        <v>6634000000</v>
      </c>
      <c r="C32" s="211">
        <v>7179000000</v>
      </c>
      <c r="D32" s="211">
        <v>7910000000</v>
      </c>
      <c r="E32" s="211">
        <v>4149000000</v>
      </c>
      <c r="F32" s="211">
        <v>8344000000</v>
      </c>
      <c r="G32" s="211">
        <v>7190000000</v>
      </c>
      <c r="H32" s="20"/>
    </row>
    <row r="33" spans="1:8" x14ac:dyDescent="0.25">
      <c r="A33" s="1" t="s">
        <v>182</v>
      </c>
      <c r="B33" s="1" t="s">
        <v>158</v>
      </c>
      <c r="C33" s="1" t="s">
        <v>158</v>
      </c>
      <c r="D33" s="1" t="s">
        <v>158</v>
      </c>
      <c r="E33" s="1" t="s">
        <v>158</v>
      </c>
      <c r="F33" s="1" t="s">
        <v>158</v>
      </c>
      <c r="G33" s="1" t="s">
        <v>158</v>
      </c>
      <c r="H33" s="20"/>
    </row>
    <row r="34" spans="1:8" x14ac:dyDescent="0.25">
      <c r="A34" s="1" t="s">
        <v>183</v>
      </c>
      <c r="B34" s="1" t="s">
        <v>158</v>
      </c>
      <c r="C34" s="1" t="s">
        <v>158</v>
      </c>
      <c r="D34" s="1" t="s">
        <v>158</v>
      </c>
      <c r="E34" s="1" t="s">
        <v>158</v>
      </c>
      <c r="F34" s="1" t="s">
        <v>158</v>
      </c>
      <c r="G34" s="1" t="s">
        <v>158</v>
      </c>
      <c r="H34" s="20"/>
    </row>
    <row r="35" spans="1:8" x14ac:dyDescent="0.25">
      <c r="A35" s="1" t="s">
        <v>184</v>
      </c>
      <c r="B35" s="211">
        <v>256776000000</v>
      </c>
      <c r="C35" s="211">
        <v>268706000000</v>
      </c>
      <c r="D35" s="211">
        <v>292111000000</v>
      </c>
      <c r="E35" s="211">
        <v>322467000000</v>
      </c>
      <c r="F35" s="211">
        <v>357776000000</v>
      </c>
      <c r="G35" s="211">
        <v>363248000000</v>
      </c>
      <c r="H35" s="20"/>
    </row>
    <row r="36" spans="1:8" x14ac:dyDescent="0.25">
      <c r="A36" s="1" t="s">
        <v>185</v>
      </c>
      <c r="B36" s="1" t="s">
        <v>158</v>
      </c>
      <c r="C36" s="211">
        <v>-254795000000</v>
      </c>
      <c r="D36" s="211">
        <v>-278918000000</v>
      </c>
      <c r="E36" s="211">
        <v>-314721000000</v>
      </c>
      <c r="F36" s="211">
        <v>-344033000000</v>
      </c>
      <c r="G36" s="211">
        <v>-350869000000</v>
      </c>
      <c r="H36" s="20"/>
    </row>
    <row r="37" spans="1:8" x14ac:dyDescent="0.25">
      <c r="A37" s="1" t="s">
        <v>186</v>
      </c>
      <c r="B37" s="211">
        <v>11987000000</v>
      </c>
      <c r="C37" s="211">
        <v>13911000000</v>
      </c>
      <c r="D37" s="211">
        <v>13193000000</v>
      </c>
      <c r="E37" s="211">
        <v>7746000000</v>
      </c>
      <c r="F37" s="211">
        <v>13743000000</v>
      </c>
      <c r="G37" s="211">
        <v>12379000000</v>
      </c>
      <c r="H37" s="20"/>
    </row>
    <row r="38" spans="1:8" x14ac:dyDescent="0.25">
      <c r="A38" s="1" t="s">
        <v>187</v>
      </c>
      <c r="B38" s="211">
        <v>9244000000</v>
      </c>
      <c r="C38" s="211">
        <v>9860000000</v>
      </c>
      <c r="D38" s="211">
        <v>11165000000</v>
      </c>
      <c r="E38" s="1" t="s">
        <v>158</v>
      </c>
      <c r="F38" s="211">
        <v>11272000000</v>
      </c>
      <c r="G38" s="211">
        <v>9551000000</v>
      </c>
      <c r="H38" s="21"/>
    </row>
    <row r="39" spans="1:8" x14ac:dyDescent="0.25">
      <c r="A39" s="1" t="s">
        <v>188</v>
      </c>
      <c r="B39" s="211">
        <v>0.26300000000000001</v>
      </c>
      <c r="C39" s="211">
        <v>0.26300000000000001</v>
      </c>
      <c r="D39" s="211">
        <v>0.24199999999999999</v>
      </c>
      <c r="E39" s="211">
        <v>0.26</v>
      </c>
      <c r="F39" s="211">
        <v>0.251</v>
      </c>
      <c r="G39" s="1" t="s">
        <v>158</v>
      </c>
      <c r="H39" s="21"/>
    </row>
    <row r="40" spans="1:8" x14ac:dyDescent="0.25">
      <c r="A40" s="1" t="s">
        <v>189</v>
      </c>
      <c r="B40" s="211">
        <v>15339000000</v>
      </c>
      <c r="C40" s="211">
        <v>16008000000</v>
      </c>
      <c r="D40" s="211">
        <v>17312000000</v>
      </c>
      <c r="E40" s="211">
        <v>17532000000</v>
      </c>
      <c r="F40" s="211">
        <v>17534000000</v>
      </c>
      <c r="G40" s="211">
        <v>15384000000</v>
      </c>
    </row>
    <row r="41" spans="1:8" x14ac:dyDescent="0.25">
      <c r="A41" s="1" t="s">
        <v>190</v>
      </c>
      <c r="B41" s="211">
        <v>0</v>
      </c>
      <c r="C41" s="211">
        <v>-9000000</v>
      </c>
      <c r="D41" s="211">
        <v>0</v>
      </c>
      <c r="E41" s="211">
        <v>0</v>
      </c>
      <c r="F41" s="1" t="s">
        <v>158</v>
      </c>
      <c r="G41" s="1" t="s">
        <v>158</v>
      </c>
    </row>
    <row r="42" spans="1:8" x14ac:dyDescent="0.25">
      <c r="A42" s="1" t="s">
        <v>191</v>
      </c>
      <c r="B42" s="211">
        <v>5.0999999999999996</v>
      </c>
      <c r="C42" s="211">
        <v>5.48</v>
      </c>
      <c r="D42" s="211">
        <v>6</v>
      </c>
      <c r="E42" s="211">
        <v>3.14</v>
      </c>
      <c r="F42" s="211">
        <v>6.49</v>
      </c>
      <c r="G42" s="211">
        <v>5.64</v>
      </c>
      <c r="H42" s="21"/>
    </row>
    <row r="43" spans="1:8" x14ac:dyDescent="0.25">
      <c r="A43" s="1" t="s">
        <v>192</v>
      </c>
      <c r="B43" s="211">
        <v>5.0999999999999996</v>
      </c>
      <c r="C43" s="211">
        <v>5.49</v>
      </c>
      <c r="D43" s="211">
        <v>6</v>
      </c>
      <c r="E43" s="211">
        <v>3.14</v>
      </c>
      <c r="F43" s="211">
        <v>6.49</v>
      </c>
      <c r="G43" s="211">
        <v>5.64</v>
      </c>
    </row>
    <row r="44" spans="1:8" x14ac:dyDescent="0.25">
      <c r="A44" s="1" t="s">
        <v>193</v>
      </c>
      <c r="B44" s="211">
        <v>0</v>
      </c>
      <c r="C44" s="211">
        <v>-0.01</v>
      </c>
      <c r="D44" s="211">
        <v>0</v>
      </c>
      <c r="E44" s="211">
        <v>0</v>
      </c>
      <c r="F44" s="1" t="s">
        <v>158</v>
      </c>
      <c r="G44" s="1" t="s">
        <v>158</v>
      </c>
      <c r="H44" s="21"/>
    </row>
    <row r="45" spans="1:8" x14ac:dyDescent="0.25">
      <c r="A45" s="1" t="s">
        <v>194</v>
      </c>
      <c r="B45" s="211">
        <v>5.08</v>
      </c>
      <c r="C45" s="211">
        <v>5.46</v>
      </c>
      <c r="D45" s="211">
        <v>5.95</v>
      </c>
      <c r="E45" s="211">
        <v>3.14</v>
      </c>
      <c r="F45" s="211">
        <v>6.47</v>
      </c>
      <c r="G45" s="211">
        <v>5.61</v>
      </c>
      <c r="H45" s="21"/>
    </row>
    <row r="46" spans="1:8" x14ac:dyDescent="0.25">
      <c r="A46" s="1" t="s">
        <v>195</v>
      </c>
      <c r="B46" s="211">
        <v>5.08</v>
      </c>
      <c r="C46" s="211">
        <v>5.47</v>
      </c>
      <c r="D46" s="211">
        <v>5.95</v>
      </c>
      <c r="E46" s="211">
        <v>3.14</v>
      </c>
      <c r="F46" s="211">
        <v>6.47</v>
      </c>
      <c r="G46" s="211">
        <v>5.62</v>
      </c>
    </row>
    <row r="47" spans="1:8" x14ac:dyDescent="0.25">
      <c r="A47" s="1" t="s">
        <v>196</v>
      </c>
      <c r="B47" s="211">
        <v>0</v>
      </c>
      <c r="C47" s="211">
        <v>-0.01</v>
      </c>
      <c r="D47" s="211">
        <v>0</v>
      </c>
      <c r="E47" s="211">
        <v>0</v>
      </c>
      <c r="F47" s="1" t="s">
        <v>158</v>
      </c>
      <c r="G47" s="1" t="s">
        <v>158</v>
      </c>
    </row>
    <row r="48" spans="1:8" x14ac:dyDescent="0.25">
      <c r="A48" s="1" t="s">
        <v>197</v>
      </c>
      <c r="B48" s="211">
        <v>1301000000</v>
      </c>
      <c r="C48" s="211">
        <v>1309000000</v>
      </c>
      <c r="D48" s="211">
        <v>1319000000</v>
      </c>
      <c r="E48" s="211">
        <v>1312000000</v>
      </c>
      <c r="F48" s="211">
        <v>1285000000</v>
      </c>
      <c r="G48" s="211">
        <v>1272500000</v>
      </c>
      <c r="H48" s="20"/>
    </row>
    <row r="49" spans="1:8" x14ac:dyDescent="0.25">
      <c r="A49" s="1" t="s">
        <v>198</v>
      </c>
      <c r="B49" s="211">
        <v>1305000000</v>
      </c>
      <c r="C49" s="211">
        <v>1314000000</v>
      </c>
      <c r="D49" s="211">
        <v>1329000000</v>
      </c>
      <c r="E49" s="211">
        <v>1323000000</v>
      </c>
      <c r="F49" s="211">
        <v>1290000000</v>
      </c>
      <c r="G49" s="211">
        <v>1277000000</v>
      </c>
      <c r="H49" s="20"/>
    </row>
    <row r="50" spans="1:8" x14ac:dyDescent="0.25">
      <c r="A50" s="1" t="s">
        <v>199</v>
      </c>
      <c r="B50" s="211">
        <v>7.08</v>
      </c>
      <c r="C50" s="211">
        <v>7.5</v>
      </c>
      <c r="D50" s="211">
        <v>8.4</v>
      </c>
      <c r="E50" s="211">
        <v>3.26</v>
      </c>
      <c r="F50" s="211">
        <v>8.74</v>
      </c>
      <c r="G50" s="211">
        <v>7.47</v>
      </c>
      <c r="H50" s="20"/>
    </row>
    <row r="51" spans="1:8" x14ac:dyDescent="0.25">
      <c r="A51" s="1" t="s">
        <v>200</v>
      </c>
      <c r="B51" s="211">
        <v>2</v>
      </c>
      <c r="C51" s="211">
        <v>2</v>
      </c>
      <c r="D51" s="211">
        <v>2</v>
      </c>
      <c r="E51" s="211">
        <v>2.2000000000000002</v>
      </c>
      <c r="F51" s="211">
        <v>2.42</v>
      </c>
      <c r="G51" s="211">
        <v>2.54</v>
      </c>
      <c r="H51" s="79"/>
    </row>
    <row r="52" spans="1:8" x14ac:dyDescent="0.25">
      <c r="A52" s="1" t="s">
        <v>201</v>
      </c>
      <c r="B52" s="211">
        <v>2</v>
      </c>
      <c r="C52" s="211">
        <v>2</v>
      </c>
      <c r="D52" s="211">
        <v>2</v>
      </c>
      <c r="E52" s="211">
        <v>2.2000000000000002</v>
      </c>
      <c r="F52" s="211">
        <v>2.42</v>
      </c>
      <c r="G52" s="211">
        <v>2.54</v>
      </c>
      <c r="H52" s="1"/>
    </row>
    <row r="53" spans="1:8" x14ac:dyDescent="0.25">
      <c r="A53" s="1" t="s">
        <v>202</v>
      </c>
      <c r="B53" s="1" t="s">
        <v>158</v>
      </c>
      <c r="C53" s="1" t="s">
        <v>158</v>
      </c>
      <c r="D53" s="1" t="s">
        <v>158</v>
      </c>
      <c r="E53" s="211">
        <v>3.29</v>
      </c>
      <c r="F53" s="1" t="s">
        <v>158</v>
      </c>
      <c r="G53" s="1" t="s">
        <v>158</v>
      </c>
      <c r="H53" s="1"/>
    </row>
    <row r="54" spans="1:8" x14ac:dyDescent="0.25">
      <c r="A54" s="1" t="s">
        <v>191</v>
      </c>
      <c r="B54" s="211">
        <v>5.0999999999999996</v>
      </c>
      <c r="C54" s="211">
        <v>5.48</v>
      </c>
      <c r="D54" s="211">
        <v>6</v>
      </c>
      <c r="E54" s="211">
        <v>3.14</v>
      </c>
      <c r="F54" s="211">
        <v>6.49</v>
      </c>
      <c r="G54" s="211">
        <v>5.63</v>
      </c>
      <c r="H54" s="1"/>
    </row>
    <row r="55" spans="1:8" x14ac:dyDescent="0.25">
      <c r="A55" s="1" t="s">
        <v>194</v>
      </c>
      <c r="B55" s="211">
        <v>5.08</v>
      </c>
      <c r="C55" s="211">
        <v>5.46</v>
      </c>
      <c r="D55" s="211">
        <v>5.95</v>
      </c>
      <c r="E55" s="211">
        <v>3.14</v>
      </c>
      <c r="F55" s="211">
        <v>6.47</v>
      </c>
      <c r="G55" s="211">
        <v>5.62</v>
      </c>
      <c r="H55" s="1"/>
    </row>
    <row r="56" spans="1:8" x14ac:dyDescent="0.25">
      <c r="A56" s="1" t="s">
        <v>203</v>
      </c>
      <c r="B56" s="211">
        <v>1301000000</v>
      </c>
      <c r="C56" s="211">
        <v>1309000000</v>
      </c>
      <c r="D56" s="211">
        <v>1319000000</v>
      </c>
      <c r="E56" s="211">
        <v>1312000000</v>
      </c>
      <c r="F56" s="211">
        <v>1285000000</v>
      </c>
      <c r="G56" s="211">
        <v>1272500000</v>
      </c>
      <c r="H56" s="1"/>
    </row>
    <row r="57" spans="1:8" x14ac:dyDescent="0.25">
      <c r="A57" s="1" t="s">
        <v>105</v>
      </c>
      <c r="B57" s="211">
        <v>1305000000</v>
      </c>
      <c r="C57" s="211">
        <v>1314000000</v>
      </c>
      <c r="D57" s="211">
        <v>1329000000</v>
      </c>
      <c r="E57" s="211">
        <v>1323000000</v>
      </c>
      <c r="F57" s="211">
        <v>1290000000</v>
      </c>
      <c r="G57" s="211">
        <v>1277000000</v>
      </c>
      <c r="H57" s="1"/>
    </row>
    <row r="58" spans="1:8" x14ac:dyDescent="0.25">
      <c r="A58" s="1" t="s">
        <v>204</v>
      </c>
      <c r="B58" s="1"/>
      <c r="C58" s="1"/>
      <c r="D58" s="1"/>
      <c r="E58" s="1"/>
      <c r="F58" s="1"/>
      <c r="G58" s="1"/>
      <c r="H58" s="1"/>
    </row>
    <row r="59" spans="1:8" x14ac:dyDescent="0.25">
      <c r="A59" s="196"/>
      <c r="B59" s="196"/>
      <c r="C59" s="196"/>
      <c r="D59" s="196"/>
      <c r="E59" s="197"/>
      <c r="F59" s="197"/>
      <c r="G59" s="1"/>
      <c r="H59" s="1"/>
    </row>
    <row r="60" spans="1:8" x14ac:dyDescent="0.25">
      <c r="A60" s="210" t="s">
        <v>205</v>
      </c>
      <c r="B60" s="210" t="s">
        <v>148</v>
      </c>
      <c r="C60" s="210" t="s">
        <v>149</v>
      </c>
      <c r="D60" s="210" t="s">
        <v>150</v>
      </c>
      <c r="E60" s="210" t="s">
        <v>151</v>
      </c>
      <c r="F60" s="210" t="s">
        <v>152</v>
      </c>
      <c r="G60" s="1"/>
      <c r="H60" s="1"/>
    </row>
    <row r="61" spans="1:8" x14ac:dyDescent="0.25">
      <c r="A61" s="1" t="s">
        <v>206</v>
      </c>
      <c r="B61" s="211">
        <v>222449000000</v>
      </c>
      <c r="C61" s="211">
        <v>230715000000</v>
      </c>
      <c r="D61" s="211">
        <v>232999000000</v>
      </c>
      <c r="E61" s="211">
        <v>228275000000</v>
      </c>
      <c r="F61" s="211">
        <v>249728000000</v>
      </c>
      <c r="G61" s="1"/>
      <c r="H61" s="1"/>
    </row>
    <row r="62" spans="1:8" x14ac:dyDescent="0.25">
      <c r="A62" s="1" t="s">
        <v>207</v>
      </c>
      <c r="B62" s="211">
        <v>50302000000</v>
      </c>
      <c r="C62" s="211">
        <v>56369000000</v>
      </c>
      <c r="D62" s="211">
        <v>60008000000</v>
      </c>
      <c r="E62" s="211">
        <v>65682000000</v>
      </c>
      <c r="F62" s="211">
        <v>67858000000</v>
      </c>
      <c r="G62" s="1"/>
      <c r="H62" s="1"/>
    </row>
    <row r="63" spans="1:8" x14ac:dyDescent="0.25">
      <c r="A63" s="1" t="s">
        <v>208</v>
      </c>
      <c r="B63" s="211">
        <v>8056000000</v>
      </c>
      <c r="C63" s="211">
        <v>10854000000</v>
      </c>
      <c r="D63" s="211">
        <v>12525000000</v>
      </c>
      <c r="E63" s="211">
        <v>15723000000</v>
      </c>
      <c r="F63" s="211">
        <v>11455000000</v>
      </c>
      <c r="G63" s="1"/>
      <c r="H63" s="1"/>
    </row>
    <row r="64" spans="1:8" x14ac:dyDescent="0.25">
      <c r="A64" s="1" t="s">
        <v>7</v>
      </c>
      <c r="B64" s="211">
        <v>5683000000</v>
      </c>
      <c r="C64" s="211">
        <v>7854000000</v>
      </c>
      <c r="D64" s="211">
        <v>9408000000</v>
      </c>
      <c r="E64" s="211">
        <v>12945000000</v>
      </c>
      <c r="F64" s="211">
        <v>8196000000</v>
      </c>
      <c r="G64" s="1"/>
      <c r="H64" s="1"/>
    </row>
    <row r="65" spans="1:8" x14ac:dyDescent="0.25">
      <c r="A65" s="1" t="s">
        <v>209</v>
      </c>
      <c r="B65" s="211">
        <v>2373000000</v>
      </c>
      <c r="C65" s="211">
        <v>3000000000</v>
      </c>
      <c r="D65" s="211">
        <v>3117000000</v>
      </c>
      <c r="E65" s="211">
        <v>2778000000</v>
      </c>
      <c r="F65" s="211">
        <v>3259000000</v>
      </c>
      <c r="G65" s="1"/>
      <c r="H65" s="1"/>
    </row>
    <row r="66" spans="1:8" x14ac:dyDescent="0.25">
      <c r="A66" s="1" t="s">
        <v>210</v>
      </c>
      <c r="B66" s="1" t="s">
        <v>158</v>
      </c>
      <c r="C66" s="1" t="s">
        <v>158</v>
      </c>
      <c r="D66" s="1" t="s">
        <v>158</v>
      </c>
      <c r="E66" s="211">
        <v>2718000000</v>
      </c>
      <c r="F66" s="211">
        <v>3131000000</v>
      </c>
      <c r="G66" s="1"/>
      <c r="H66" s="1"/>
    </row>
    <row r="67" spans="1:8" x14ac:dyDescent="0.25">
      <c r="A67" s="1" t="s">
        <v>211</v>
      </c>
      <c r="B67" s="1" t="s">
        <v>158</v>
      </c>
      <c r="C67" s="1" t="s">
        <v>158</v>
      </c>
      <c r="D67" s="1" t="s">
        <v>158</v>
      </c>
      <c r="E67" s="211">
        <v>60000000</v>
      </c>
      <c r="F67" s="211">
        <v>128000000</v>
      </c>
      <c r="G67" s="1"/>
      <c r="H67" s="1"/>
    </row>
    <row r="68" spans="1:8" x14ac:dyDescent="0.25">
      <c r="A68" s="1" t="s">
        <v>212</v>
      </c>
      <c r="B68" s="211">
        <v>17516000000</v>
      </c>
      <c r="C68" s="211">
        <v>18496000000</v>
      </c>
      <c r="D68" s="211">
        <v>17760000000</v>
      </c>
      <c r="E68" s="211">
        <v>19090000000</v>
      </c>
      <c r="F68" s="211">
        <v>18025000000</v>
      </c>
      <c r="G68" s="1"/>
      <c r="H68" s="1"/>
    </row>
    <row r="69" spans="1:8" x14ac:dyDescent="0.25">
      <c r="A69" s="1" t="s">
        <v>213</v>
      </c>
      <c r="B69" s="1" t="s">
        <v>158</v>
      </c>
      <c r="C69" s="1" t="s">
        <v>158</v>
      </c>
      <c r="D69" s="1" t="s">
        <v>158</v>
      </c>
      <c r="E69" s="1" t="s">
        <v>158</v>
      </c>
      <c r="F69" s="211">
        <v>18632000000</v>
      </c>
      <c r="G69" s="1"/>
      <c r="H69" s="1"/>
    </row>
    <row r="70" spans="1:8" x14ac:dyDescent="0.25">
      <c r="A70" s="1" t="s">
        <v>214</v>
      </c>
      <c r="B70" s="1" t="s">
        <v>158</v>
      </c>
      <c r="C70" s="1" t="s">
        <v>158</v>
      </c>
      <c r="D70" s="1" t="s">
        <v>158</v>
      </c>
      <c r="E70" s="1" t="s">
        <v>158</v>
      </c>
      <c r="F70" s="211">
        <v>-607000000</v>
      </c>
      <c r="G70" s="1"/>
      <c r="H70" s="1"/>
    </row>
    <row r="71" spans="1:8" x14ac:dyDescent="0.25">
      <c r="A71" s="1" t="s">
        <v>215</v>
      </c>
      <c r="B71" s="211">
        <v>19617000000</v>
      </c>
      <c r="C71" s="211">
        <v>21742000000</v>
      </c>
      <c r="D71" s="211">
        <v>24431000000</v>
      </c>
      <c r="E71" s="211">
        <v>27276000000</v>
      </c>
      <c r="F71" s="211">
        <v>35227000000</v>
      </c>
      <c r="G71" s="1"/>
      <c r="H71" s="1"/>
    </row>
    <row r="72" spans="1:8" x14ac:dyDescent="0.25">
      <c r="A72" s="1" t="s">
        <v>216</v>
      </c>
      <c r="B72" s="211">
        <v>9380000000</v>
      </c>
      <c r="C72" s="211">
        <v>9729000000</v>
      </c>
      <c r="D72" s="211">
        <v>10469000000</v>
      </c>
      <c r="E72" s="211">
        <v>11659000000</v>
      </c>
      <c r="F72" s="211">
        <v>15622000000</v>
      </c>
      <c r="G72" s="1"/>
      <c r="H72" s="1"/>
    </row>
    <row r="73" spans="1:8" x14ac:dyDescent="0.25">
      <c r="A73" s="1" t="s">
        <v>217</v>
      </c>
      <c r="B73" s="211">
        <v>10237000000</v>
      </c>
      <c r="C73" s="211">
        <v>12013000000</v>
      </c>
      <c r="D73" s="211">
        <v>13962000000</v>
      </c>
      <c r="E73" s="211">
        <v>15617000000</v>
      </c>
      <c r="F73" s="211">
        <v>19605000000</v>
      </c>
      <c r="G73" s="1"/>
      <c r="H73" s="1"/>
    </row>
    <row r="74" spans="1:8" x14ac:dyDescent="0.25">
      <c r="A74" s="1" t="s">
        <v>218</v>
      </c>
      <c r="B74" s="1" t="s">
        <v>158</v>
      </c>
      <c r="C74" s="1" t="s">
        <v>158</v>
      </c>
      <c r="D74" s="1" t="s">
        <v>158</v>
      </c>
      <c r="E74" s="211">
        <v>908000000</v>
      </c>
      <c r="F74" s="211">
        <v>0</v>
      </c>
      <c r="G74" s="1"/>
      <c r="H74" s="1"/>
    </row>
    <row r="75" spans="1:8" x14ac:dyDescent="0.25">
      <c r="A75" s="1" t="s">
        <v>219</v>
      </c>
      <c r="B75" s="211">
        <v>5113000000</v>
      </c>
      <c r="C75" s="211">
        <v>5277000000</v>
      </c>
      <c r="D75" s="211">
        <v>5292000000</v>
      </c>
      <c r="E75" s="211">
        <v>2685000000</v>
      </c>
      <c r="F75" s="211">
        <v>3151000000</v>
      </c>
      <c r="G75" s="1"/>
      <c r="H75" s="1"/>
    </row>
    <row r="76" spans="1:8" x14ac:dyDescent="0.25">
      <c r="A76" s="1" t="s">
        <v>220</v>
      </c>
      <c r="B76" s="1" t="s">
        <v>158</v>
      </c>
      <c r="C76" s="1" t="s">
        <v>158</v>
      </c>
      <c r="D76" s="1" t="s">
        <v>158</v>
      </c>
      <c r="E76" s="1" t="s">
        <v>158</v>
      </c>
      <c r="F76" s="1" t="s">
        <v>158</v>
      </c>
      <c r="G76" s="1"/>
      <c r="H76" s="1"/>
    </row>
    <row r="77" spans="1:8" x14ac:dyDescent="0.25">
      <c r="A77" s="1" t="s">
        <v>221</v>
      </c>
      <c r="B77" s="211">
        <v>172147000000</v>
      </c>
      <c r="C77" s="211">
        <v>174346000000</v>
      </c>
      <c r="D77" s="211">
        <v>172991000000</v>
      </c>
      <c r="E77" s="211">
        <v>162593000000</v>
      </c>
      <c r="F77" s="211">
        <v>181870000000</v>
      </c>
      <c r="G77" s="1"/>
      <c r="H77" s="1"/>
    </row>
    <row r="78" spans="1:8" x14ac:dyDescent="0.25">
      <c r="A78" s="1" t="s">
        <v>222</v>
      </c>
      <c r="B78" s="211">
        <v>32904000000</v>
      </c>
      <c r="C78" s="211">
        <v>33335000000</v>
      </c>
      <c r="D78" s="211">
        <v>32018000000</v>
      </c>
      <c r="E78" s="211">
        <v>30745000000</v>
      </c>
      <c r="F78" s="211">
        <v>30435000000</v>
      </c>
      <c r="G78" s="1"/>
      <c r="H78" s="1"/>
    </row>
    <row r="79" spans="1:8" x14ac:dyDescent="0.25">
      <c r="A79" s="1" t="s">
        <v>223</v>
      </c>
      <c r="B79" s="211">
        <v>49794000000</v>
      </c>
      <c r="C79" s="211">
        <v>52035000000</v>
      </c>
      <c r="D79" s="211">
        <v>52672000000</v>
      </c>
      <c r="E79" s="211">
        <v>52228000000</v>
      </c>
      <c r="F79" s="211">
        <v>51134000000</v>
      </c>
      <c r="G79" s="1"/>
      <c r="H79" s="1"/>
    </row>
    <row r="80" spans="1:8" x14ac:dyDescent="0.25">
      <c r="A80" s="1" t="s">
        <v>224</v>
      </c>
      <c r="B80" s="211">
        <v>11660000000</v>
      </c>
      <c r="C80" s="211">
        <v>12161000000</v>
      </c>
      <c r="D80" s="211">
        <v>12505000000</v>
      </c>
      <c r="E80" s="211">
        <v>12779000000</v>
      </c>
      <c r="F80" s="211">
        <v>13040000000</v>
      </c>
      <c r="G80" s="1"/>
      <c r="H80" s="1"/>
    </row>
    <row r="81" spans="1:10" x14ac:dyDescent="0.25">
      <c r="A81" s="1" t="s">
        <v>225</v>
      </c>
      <c r="B81" s="211">
        <v>1981000000</v>
      </c>
      <c r="C81" s="211">
        <v>2134000000</v>
      </c>
      <c r="D81" s="211">
        <v>2038000000</v>
      </c>
      <c r="E81" s="211">
        <v>1996000000</v>
      </c>
      <c r="F81" s="211">
        <v>1958000000</v>
      </c>
      <c r="G81" s="1"/>
      <c r="H81" s="1"/>
    </row>
    <row r="82" spans="1:10" s="22" customFormat="1" ht="21" x14ac:dyDescent="0.35">
      <c r="A82" s="1" t="s">
        <v>226</v>
      </c>
      <c r="B82" s="211">
        <v>4068000000</v>
      </c>
      <c r="C82" s="211">
        <v>3950000000</v>
      </c>
      <c r="D82" s="211">
        <v>4225000000</v>
      </c>
      <c r="E82" s="211">
        <v>4545000000</v>
      </c>
      <c r="F82" s="211">
        <v>4571000000</v>
      </c>
      <c r="G82" s="1"/>
      <c r="H82" s="1"/>
      <c r="J82" s="191"/>
    </row>
    <row r="83" spans="1:10" x14ac:dyDescent="0.25">
      <c r="A83" s="1" t="s">
        <v>227</v>
      </c>
      <c r="B83" s="211">
        <v>5611000000</v>
      </c>
      <c r="C83" s="211">
        <v>6077000000</v>
      </c>
      <c r="D83" s="211">
        <v>6242000000</v>
      </c>
      <c r="E83" s="211">
        <v>6238000000</v>
      </c>
      <c r="F83" s="211">
        <v>6511000000</v>
      </c>
      <c r="G83" s="1"/>
      <c r="H83" s="1"/>
    </row>
    <row r="84" spans="1:10" x14ac:dyDescent="0.25">
      <c r="A84" s="1" t="s">
        <v>228</v>
      </c>
      <c r="B84" s="211">
        <v>17274000000</v>
      </c>
      <c r="C84" s="211">
        <v>19145000000</v>
      </c>
      <c r="D84" s="211">
        <v>21045000000</v>
      </c>
      <c r="E84" s="211">
        <v>21821000000</v>
      </c>
      <c r="F84" s="211">
        <v>20842000000</v>
      </c>
      <c r="G84" s="1"/>
      <c r="H84" s="1"/>
    </row>
    <row r="85" spans="1:10" x14ac:dyDescent="0.25">
      <c r="A85" s="1" t="s">
        <v>229</v>
      </c>
      <c r="B85" s="211">
        <v>17274000000</v>
      </c>
      <c r="C85" s="211">
        <v>19145000000</v>
      </c>
      <c r="D85" s="211">
        <v>21045000000</v>
      </c>
      <c r="E85" s="211">
        <v>21821000000</v>
      </c>
      <c r="F85" s="211">
        <v>20842000000</v>
      </c>
      <c r="G85" s="1"/>
      <c r="H85" s="1"/>
    </row>
    <row r="86" spans="1:10" x14ac:dyDescent="0.25">
      <c r="A86" s="1" t="s">
        <v>230</v>
      </c>
      <c r="B86" s="211">
        <v>20860000000</v>
      </c>
      <c r="C86" s="211">
        <v>20729000000</v>
      </c>
      <c r="D86" s="211">
        <v>19122000000</v>
      </c>
      <c r="E86" s="211">
        <v>17872000000</v>
      </c>
      <c r="F86" s="211">
        <v>17252000000</v>
      </c>
      <c r="G86" s="1"/>
      <c r="H86" s="1"/>
    </row>
    <row r="87" spans="1:10" x14ac:dyDescent="0.25">
      <c r="A87" s="1" t="s">
        <v>231</v>
      </c>
      <c r="B87" s="1" t="s">
        <v>158</v>
      </c>
      <c r="C87" s="1" t="s">
        <v>158</v>
      </c>
      <c r="D87" s="1" t="s">
        <v>158</v>
      </c>
      <c r="E87" s="211">
        <v>-244000000</v>
      </c>
      <c r="F87" s="1" t="s">
        <v>158</v>
      </c>
      <c r="G87" s="1"/>
      <c r="H87" s="1"/>
    </row>
    <row r="88" spans="1:10" x14ac:dyDescent="0.25">
      <c r="A88" s="1" t="s">
        <v>232</v>
      </c>
      <c r="B88" s="211">
        <v>-16890000000</v>
      </c>
      <c r="C88" s="211">
        <v>-18700000000</v>
      </c>
      <c r="D88" s="211">
        <v>-20654000000</v>
      </c>
      <c r="E88" s="211">
        <v>-21483000000</v>
      </c>
      <c r="F88" s="211">
        <v>-20699000000</v>
      </c>
      <c r="G88" s="1"/>
      <c r="H88" s="1"/>
    </row>
    <row r="89" spans="1:10" x14ac:dyDescent="0.25">
      <c r="A89" s="1" t="s">
        <v>233</v>
      </c>
      <c r="B89" s="211">
        <v>-16890000000</v>
      </c>
      <c r="C89" s="211">
        <v>-18700000000</v>
      </c>
      <c r="D89" s="211">
        <v>-20654000000</v>
      </c>
      <c r="E89" s="211">
        <v>-21483000000</v>
      </c>
      <c r="F89" s="211">
        <v>-20699000000</v>
      </c>
      <c r="G89" s="1"/>
      <c r="H89" s="1"/>
    </row>
    <row r="90" spans="1:10" x14ac:dyDescent="0.25">
      <c r="A90" s="1" t="s">
        <v>234</v>
      </c>
      <c r="B90" s="211">
        <v>112870000000</v>
      </c>
      <c r="C90" s="211">
        <v>110694000000</v>
      </c>
      <c r="D90" s="211">
        <v>108147000000</v>
      </c>
      <c r="E90" s="211">
        <v>102904000000</v>
      </c>
      <c r="F90" s="211">
        <v>120506000000</v>
      </c>
      <c r="G90" s="1"/>
      <c r="H90" s="1"/>
    </row>
    <row r="91" spans="1:10" x14ac:dyDescent="0.25">
      <c r="A91" s="1" t="s">
        <v>235</v>
      </c>
      <c r="B91" s="211">
        <v>121908000000</v>
      </c>
      <c r="C91" s="211">
        <v>121175000000</v>
      </c>
      <c r="D91" s="211">
        <v>120874000000</v>
      </c>
      <c r="E91" s="211">
        <v>115981000000</v>
      </c>
      <c r="F91" s="211">
        <v>135438000000</v>
      </c>
      <c r="G91" s="20"/>
      <c r="H91" s="20"/>
    </row>
    <row r="92" spans="1:10" x14ac:dyDescent="0.25">
      <c r="A92" s="1" t="s">
        <v>236</v>
      </c>
      <c r="B92" s="211">
        <v>79749000000</v>
      </c>
      <c r="C92" s="211">
        <v>79552000000</v>
      </c>
      <c r="D92" s="211">
        <v>79121000000</v>
      </c>
      <c r="E92" s="211">
        <v>78150000000</v>
      </c>
      <c r="F92" s="211">
        <v>91272000000</v>
      </c>
      <c r="G92" s="20"/>
      <c r="H92" s="20"/>
    </row>
    <row r="93" spans="1:10" x14ac:dyDescent="0.25">
      <c r="A93" s="1" t="s">
        <v>237</v>
      </c>
      <c r="B93" s="211">
        <v>42159000000</v>
      </c>
      <c r="C93" s="211">
        <v>41623000000</v>
      </c>
      <c r="D93" s="211">
        <v>41753000000</v>
      </c>
      <c r="E93" s="211">
        <v>37831000000</v>
      </c>
      <c r="F93" s="211">
        <v>44166000000</v>
      </c>
      <c r="G93" s="20"/>
      <c r="H93" s="20"/>
    </row>
    <row r="94" spans="1:10" x14ac:dyDescent="0.25">
      <c r="A94" s="1" t="s">
        <v>238</v>
      </c>
      <c r="B94" s="211">
        <v>10498000000</v>
      </c>
      <c r="C94" s="211">
        <v>10498000000</v>
      </c>
      <c r="D94" s="211">
        <v>10498000000</v>
      </c>
      <c r="E94" s="211">
        <v>10498000000</v>
      </c>
      <c r="F94" s="211">
        <v>10498000000</v>
      </c>
      <c r="G94" s="20"/>
      <c r="H94" s="20"/>
    </row>
    <row r="95" spans="1:10" x14ac:dyDescent="0.25">
      <c r="A95" s="1" t="s">
        <v>239</v>
      </c>
      <c r="B95" s="211">
        <v>1060000000</v>
      </c>
      <c r="C95" s="211">
        <v>1060000000</v>
      </c>
      <c r="D95" s="211">
        <v>1060000000</v>
      </c>
      <c r="E95" s="211">
        <v>1060000000</v>
      </c>
      <c r="F95" s="211">
        <v>1253000000</v>
      </c>
      <c r="G95" s="20"/>
      <c r="H95" s="20"/>
    </row>
    <row r="96" spans="1:10" x14ac:dyDescent="0.25">
      <c r="A96" s="1" t="s">
        <v>240</v>
      </c>
      <c r="B96" s="211">
        <v>25447000000</v>
      </c>
      <c r="C96" s="211">
        <v>24952000000</v>
      </c>
      <c r="D96" s="211">
        <v>25084000000</v>
      </c>
      <c r="E96" s="211">
        <v>21206000000</v>
      </c>
      <c r="F96" s="211">
        <v>26784000000</v>
      </c>
      <c r="G96" s="20"/>
      <c r="H96" s="20"/>
    </row>
    <row r="97" spans="1:8" x14ac:dyDescent="0.25">
      <c r="A97" s="1" t="s">
        <v>241</v>
      </c>
      <c r="B97" s="211">
        <v>5154000000</v>
      </c>
      <c r="C97" s="211">
        <v>5113000000</v>
      </c>
      <c r="D97" s="211">
        <v>5111000000</v>
      </c>
      <c r="E97" s="211">
        <v>5067000000</v>
      </c>
      <c r="F97" s="211">
        <v>5631000000</v>
      </c>
      <c r="G97" s="20"/>
      <c r="H97" s="20"/>
    </row>
    <row r="98" spans="1:8" x14ac:dyDescent="0.25">
      <c r="A98" s="1" t="s">
        <v>242</v>
      </c>
      <c r="B98" s="211">
        <v>-9038000000</v>
      </c>
      <c r="C98" s="211">
        <v>-10481000000</v>
      </c>
      <c r="D98" s="211">
        <v>-12727000000</v>
      </c>
      <c r="E98" s="211">
        <v>-13077000000</v>
      </c>
      <c r="F98" s="211">
        <v>-14932000000</v>
      </c>
      <c r="G98" s="20"/>
      <c r="H98" s="20"/>
    </row>
    <row r="99" spans="1:8" x14ac:dyDescent="0.25">
      <c r="A99" s="1" t="s">
        <v>243</v>
      </c>
      <c r="B99" s="211">
        <v>-9038000000</v>
      </c>
      <c r="C99" s="211">
        <v>-10481000000</v>
      </c>
      <c r="D99" s="211">
        <v>-12727000000</v>
      </c>
      <c r="E99" s="211">
        <v>-13077000000</v>
      </c>
      <c r="F99" s="211">
        <v>-14932000000</v>
      </c>
      <c r="G99" s="20"/>
      <c r="H99" s="20"/>
    </row>
    <row r="100" spans="1:8" x14ac:dyDescent="0.25">
      <c r="A100" s="1" t="s">
        <v>244</v>
      </c>
      <c r="B100" s="211">
        <v>-9038000000</v>
      </c>
      <c r="C100" s="211">
        <v>-10481000000</v>
      </c>
      <c r="D100" s="211">
        <v>-12727000000</v>
      </c>
      <c r="E100" s="211">
        <v>-13077000000</v>
      </c>
      <c r="F100" s="211">
        <v>-14932000000</v>
      </c>
      <c r="G100" s="20"/>
      <c r="H100" s="20"/>
    </row>
    <row r="101" spans="1:8" x14ac:dyDescent="0.25">
      <c r="A101" s="1" t="s">
        <v>245</v>
      </c>
      <c r="B101" s="1" t="s">
        <v>158</v>
      </c>
      <c r="C101" s="211">
        <v>0</v>
      </c>
      <c r="D101" s="211">
        <v>0</v>
      </c>
      <c r="E101" s="211">
        <v>0</v>
      </c>
      <c r="F101" s="211">
        <v>0</v>
      </c>
      <c r="G101" s="20"/>
      <c r="H101" s="20"/>
    </row>
    <row r="102" spans="1:8" x14ac:dyDescent="0.25">
      <c r="A102" s="1" t="s">
        <v>246</v>
      </c>
      <c r="B102" s="211">
        <v>-386000000</v>
      </c>
      <c r="C102" s="211">
        <v>-739000000</v>
      </c>
      <c r="D102" s="211">
        <v>-1060000000</v>
      </c>
      <c r="E102" s="211">
        <v>-1060000000</v>
      </c>
      <c r="F102" s="211">
        <v>-1104000000</v>
      </c>
      <c r="G102" s="20"/>
      <c r="H102" s="20"/>
    </row>
    <row r="103" spans="1:8" x14ac:dyDescent="0.25">
      <c r="A103" s="1" t="s">
        <v>247</v>
      </c>
      <c r="B103" s="211">
        <v>-8128000000</v>
      </c>
      <c r="C103" s="211">
        <v>-8923000000</v>
      </c>
      <c r="D103" s="211">
        <v>-10564000000</v>
      </c>
      <c r="E103" s="211">
        <v>-10668000000</v>
      </c>
      <c r="F103" s="211">
        <v>-12241000000</v>
      </c>
      <c r="G103" s="20"/>
      <c r="H103" s="20"/>
    </row>
    <row r="104" spans="1:8" x14ac:dyDescent="0.25">
      <c r="A104" s="1" t="s">
        <v>248</v>
      </c>
      <c r="B104" s="211">
        <v>-524000000</v>
      </c>
      <c r="C104" s="211">
        <v>-819000000</v>
      </c>
      <c r="D104" s="211">
        <v>-1103000000</v>
      </c>
      <c r="E104" s="211">
        <v>-1349000000</v>
      </c>
      <c r="F104" s="211">
        <v>-1587000000</v>
      </c>
      <c r="G104" s="20"/>
      <c r="H104" s="20"/>
    </row>
    <row r="105" spans="1:8" x14ac:dyDescent="0.25">
      <c r="A105" s="1" t="s">
        <v>249</v>
      </c>
      <c r="B105" s="211">
        <v>17314000000</v>
      </c>
      <c r="C105" s="211">
        <v>20812000000</v>
      </c>
      <c r="D105" s="211">
        <v>23025000000</v>
      </c>
      <c r="E105" s="211">
        <v>21096000000</v>
      </c>
      <c r="F105" s="211">
        <v>23019000000</v>
      </c>
      <c r="G105" s="20"/>
      <c r="H105" s="20"/>
    </row>
    <row r="106" spans="1:8" x14ac:dyDescent="0.25">
      <c r="A106" s="1" t="s">
        <v>250</v>
      </c>
      <c r="B106" s="211">
        <v>15762000000</v>
      </c>
      <c r="C106" s="211">
        <v>19235000000</v>
      </c>
      <c r="D106" s="211">
        <v>21075000000</v>
      </c>
      <c r="E106" s="211">
        <v>18551000000</v>
      </c>
      <c r="F106" s="211">
        <v>19765000000</v>
      </c>
      <c r="G106" s="20"/>
      <c r="H106" s="20"/>
    </row>
    <row r="107" spans="1:8" x14ac:dyDescent="0.25">
      <c r="A107" s="1" t="s">
        <v>251</v>
      </c>
      <c r="B107" s="211">
        <v>1091000000</v>
      </c>
      <c r="C107" s="211">
        <v>821000000</v>
      </c>
      <c r="D107" s="211">
        <v>844000000</v>
      </c>
      <c r="E107" s="211">
        <v>989000000</v>
      </c>
      <c r="F107" s="211">
        <v>1183000000</v>
      </c>
      <c r="G107" s="20"/>
      <c r="H107" s="20"/>
    </row>
    <row r="108" spans="1:8" x14ac:dyDescent="0.25">
      <c r="A108" s="1" t="s">
        <v>252</v>
      </c>
      <c r="B108" s="211">
        <v>14671000000</v>
      </c>
      <c r="C108" s="211">
        <v>18414000000</v>
      </c>
      <c r="D108" s="211">
        <v>20231000000</v>
      </c>
      <c r="E108" s="211">
        <v>17562000000</v>
      </c>
      <c r="F108" s="211">
        <v>18582000000</v>
      </c>
      <c r="G108" s="20"/>
      <c r="H108" s="20"/>
    </row>
    <row r="109" spans="1:8" x14ac:dyDescent="0.25">
      <c r="A109" s="1" t="s">
        <v>253</v>
      </c>
      <c r="B109" s="211">
        <v>14671000000</v>
      </c>
      <c r="C109" s="211">
        <v>18414000000</v>
      </c>
      <c r="D109" s="211">
        <v>20231000000</v>
      </c>
      <c r="E109" s="211">
        <v>17562000000</v>
      </c>
      <c r="F109" s="211">
        <v>18582000000</v>
      </c>
      <c r="G109" s="20"/>
      <c r="H109" s="20"/>
    </row>
    <row r="110" spans="1:8" x14ac:dyDescent="0.25">
      <c r="A110" s="1" t="s">
        <v>254</v>
      </c>
      <c r="B110" s="211">
        <v>1552000000</v>
      </c>
      <c r="C110" s="211">
        <v>1577000000</v>
      </c>
      <c r="D110" s="211">
        <v>1950000000</v>
      </c>
      <c r="E110" s="211">
        <v>2545000000</v>
      </c>
      <c r="F110" s="211">
        <v>3254000000</v>
      </c>
      <c r="G110" s="20"/>
      <c r="H110" s="20"/>
    </row>
    <row r="111" spans="1:8" x14ac:dyDescent="0.25">
      <c r="A111" s="1" t="s">
        <v>255</v>
      </c>
      <c r="B111" s="211">
        <v>4459000000</v>
      </c>
      <c r="C111" s="211">
        <v>4881000000</v>
      </c>
      <c r="D111" s="211">
        <v>5087000000</v>
      </c>
      <c r="E111" s="211">
        <v>3228000000</v>
      </c>
      <c r="F111" s="211">
        <v>3250000000</v>
      </c>
      <c r="G111" s="20"/>
      <c r="H111" s="20"/>
    </row>
    <row r="112" spans="1:8" x14ac:dyDescent="0.25">
      <c r="A112" s="1" t="s">
        <v>256</v>
      </c>
      <c r="B112" s="211">
        <v>4600000000</v>
      </c>
      <c r="C112" s="211">
        <v>4624000000</v>
      </c>
      <c r="D112" s="211">
        <v>4714000000</v>
      </c>
      <c r="E112" s="211">
        <v>4620000000</v>
      </c>
      <c r="F112" s="211">
        <v>4660000000</v>
      </c>
      <c r="G112" s="20"/>
      <c r="H112" s="20"/>
    </row>
    <row r="113" spans="1:8" x14ac:dyDescent="0.25">
      <c r="A113" s="1" t="s">
        <v>257</v>
      </c>
      <c r="B113" s="211">
        <v>158279000000</v>
      </c>
      <c r="C113" s="211">
        <v>161014000000</v>
      </c>
      <c r="D113" s="211">
        <v>157618000000</v>
      </c>
      <c r="E113" s="211">
        <v>156960000000</v>
      </c>
      <c r="F113" s="211">
        <v>173092000000</v>
      </c>
      <c r="G113" s="20"/>
      <c r="H113" s="20"/>
    </row>
    <row r="114" spans="1:8" x14ac:dyDescent="0.25">
      <c r="A114" s="1" t="s">
        <v>258</v>
      </c>
      <c r="B114" s="211">
        <v>53303000000</v>
      </c>
      <c r="C114" s="211">
        <v>62017000000</v>
      </c>
      <c r="D114" s="211">
        <v>67807000000</v>
      </c>
      <c r="E114" s="211">
        <v>69736000000</v>
      </c>
      <c r="F114" s="211">
        <v>79189000000</v>
      </c>
      <c r="G114" s="20"/>
      <c r="H114" s="20"/>
    </row>
    <row r="115" spans="1:8" x14ac:dyDescent="0.25">
      <c r="A115" s="1" t="s">
        <v>259</v>
      </c>
      <c r="B115" s="211">
        <v>43105000000</v>
      </c>
      <c r="C115" s="211">
        <v>49112000000</v>
      </c>
      <c r="D115" s="211">
        <v>56352000000</v>
      </c>
      <c r="E115" s="211">
        <v>63412000000</v>
      </c>
      <c r="F115" s="211">
        <v>72009000000</v>
      </c>
      <c r="G115" s="20"/>
      <c r="H115" s="20"/>
    </row>
    <row r="116" spans="1:8" x14ac:dyDescent="0.25">
      <c r="A116" s="1" t="s">
        <v>260</v>
      </c>
      <c r="B116" s="211">
        <v>30972000000</v>
      </c>
      <c r="C116" s="211">
        <v>34869000000</v>
      </c>
      <c r="D116" s="211">
        <v>38682000000</v>
      </c>
      <c r="E116" s="211">
        <v>44667000000</v>
      </c>
      <c r="F116" s="211">
        <v>49820000000</v>
      </c>
      <c r="G116" s="20"/>
      <c r="H116" s="20"/>
    </row>
    <row r="117" spans="1:8" x14ac:dyDescent="0.25">
      <c r="A117" s="1" t="s">
        <v>261</v>
      </c>
      <c r="B117" s="211">
        <v>10492000000</v>
      </c>
      <c r="C117" s="211">
        <v>11138000000</v>
      </c>
      <c r="D117" s="211">
        <v>12544000000</v>
      </c>
      <c r="E117" s="211">
        <v>14838000000</v>
      </c>
      <c r="F117" s="211">
        <v>14897000000</v>
      </c>
      <c r="G117" s="20"/>
      <c r="H117" s="20"/>
    </row>
    <row r="118" spans="1:8" x14ac:dyDescent="0.25">
      <c r="A118" s="1" t="s">
        <v>262</v>
      </c>
      <c r="B118" s="211">
        <v>20480000000</v>
      </c>
      <c r="C118" s="211">
        <v>23731000000</v>
      </c>
      <c r="D118" s="211">
        <v>26138000000</v>
      </c>
      <c r="E118" s="211">
        <v>29829000000</v>
      </c>
      <c r="F118" s="211">
        <v>34923000000</v>
      </c>
      <c r="G118" s="20"/>
      <c r="H118" s="20"/>
    </row>
    <row r="119" spans="1:8" x14ac:dyDescent="0.25">
      <c r="A119" s="1" t="s">
        <v>263</v>
      </c>
      <c r="B119" s="211">
        <v>12133000000</v>
      </c>
      <c r="C119" s="211">
        <v>14243000000</v>
      </c>
      <c r="D119" s="211">
        <v>17670000000</v>
      </c>
      <c r="E119" s="211">
        <v>18745000000</v>
      </c>
      <c r="F119" s="211">
        <v>22189000000</v>
      </c>
      <c r="G119" s="20"/>
      <c r="H119" s="20"/>
    </row>
    <row r="120" spans="1:8" x14ac:dyDescent="0.25">
      <c r="A120" s="1" t="s">
        <v>108</v>
      </c>
      <c r="B120" s="211">
        <v>5377000000</v>
      </c>
      <c r="C120" s="211">
        <v>7078000000</v>
      </c>
      <c r="D120" s="211">
        <v>5851000000</v>
      </c>
      <c r="E120" s="211">
        <v>3456000000</v>
      </c>
      <c r="F120" s="211">
        <v>4713000000</v>
      </c>
      <c r="G120" s="20"/>
      <c r="H120" s="20"/>
    </row>
    <row r="121" spans="1:8" x14ac:dyDescent="0.25">
      <c r="A121" s="1" t="s">
        <v>264</v>
      </c>
      <c r="B121" s="211">
        <v>5377000000</v>
      </c>
      <c r="C121" s="211">
        <v>7078000000</v>
      </c>
      <c r="D121" s="211">
        <v>5851000000</v>
      </c>
      <c r="E121" s="211">
        <v>3456000000</v>
      </c>
      <c r="F121" s="211">
        <v>4713000000</v>
      </c>
      <c r="G121" s="20"/>
      <c r="H121" s="20"/>
    </row>
    <row r="122" spans="1:8" x14ac:dyDescent="0.25">
      <c r="A122" s="1" t="s">
        <v>265</v>
      </c>
      <c r="B122" s="1" t="s">
        <v>158</v>
      </c>
      <c r="C122" s="1" t="s">
        <v>158</v>
      </c>
      <c r="D122" s="1" t="s">
        <v>158</v>
      </c>
      <c r="E122" s="1" t="s">
        <v>158</v>
      </c>
      <c r="F122" s="211">
        <v>200000000</v>
      </c>
      <c r="G122" s="20"/>
      <c r="H122" s="20"/>
    </row>
    <row r="123" spans="1:8" x14ac:dyDescent="0.25">
      <c r="A123" s="1" t="s">
        <v>266</v>
      </c>
      <c r="B123" s="1" t="s">
        <v>158</v>
      </c>
      <c r="C123" s="1" t="s">
        <v>158</v>
      </c>
      <c r="D123" s="1" t="s">
        <v>158</v>
      </c>
      <c r="E123" s="1" t="s">
        <v>158</v>
      </c>
      <c r="F123" s="211">
        <v>200000000</v>
      </c>
      <c r="G123" s="20"/>
      <c r="H123" s="20"/>
    </row>
    <row r="124" spans="1:8" x14ac:dyDescent="0.25">
      <c r="A124" s="1" t="s">
        <v>267</v>
      </c>
      <c r="B124" s="211">
        <v>5377000000</v>
      </c>
      <c r="C124" s="211">
        <v>7078000000</v>
      </c>
      <c r="D124" s="211">
        <v>5851000000</v>
      </c>
      <c r="E124" s="211">
        <v>3456000000</v>
      </c>
      <c r="F124" s="211">
        <v>4513000000</v>
      </c>
      <c r="G124" s="20"/>
      <c r="H124" s="20"/>
    </row>
    <row r="125" spans="1:8" x14ac:dyDescent="0.25">
      <c r="A125" s="1" t="s">
        <v>268</v>
      </c>
      <c r="B125" s="211">
        <v>3781000000</v>
      </c>
      <c r="C125" s="211">
        <v>5440000000</v>
      </c>
      <c r="D125" s="211">
        <v>4205000000</v>
      </c>
      <c r="E125" s="211">
        <v>1778000000</v>
      </c>
      <c r="F125" s="211">
        <v>2772000000</v>
      </c>
      <c r="G125" s="20"/>
      <c r="H125" s="20"/>
    </row>
    <row r="126" spans="1:8" x14ac:dyDescent="0.25">
      <c r="A126" s="1" t="s">
        <v>269</v>
      </c>
      <c r="B126" s="211">
        <v>1596000000</v>
      </c>
      <c r="C126" s="211">
        <v>1638000000</v>
      </c>
      <c r="D126" s="211">
        <v>1646000000</v>
      </c>
      <c r="E126" s="211">
        <v>1678000000</v>
      </c>
      <c r="F126" s="211">
        <v>1741000000</v>
      </c>
      <c r="G126" s="20"/>
      <c r="H126" s="20"/>
    </row>
    <row r="127" spans="1:8" x14ac:dyDescent="0.25">
      <c r="A127" s="1" t="s">
        <v>270</v>
      </c>
      <c r="B127" s="1" t="s">
        <v>158</v>
      </c>
      <c r="C127" s="1" t="s">
        <v>158</v>
      </c>
      <c r="D127" s="1" t="s">
        <v>158</v>
      </c>
      <c r="E127" s="211">
        <v>228000000</v>
      </c>
      <c r="F127" s="211">
        <v>0</v>
      </c>
      <c r="G127" s="20"/>
      <c r="H127" s="20"/>
    </row>
    <row r="128" spans="1:8" x14ac:dyDescent="0.25">
      <c r="A128" s="1" t="s">
        <v>271</v>
      </c>
      <c r="B128" s="211">
        <v>4821000000</v>
      </c>
      <c r="C128" s="211">
        <v>5827000000</v>
      </c>
      <c r="D128" s="211">
        <v>5604000000</v>
      </c>
      <c r="E128" s="211">
        <v>2640000000</v>
      </c>
      <c r="F128" s="211">
        <v>2467000000</v>
      </c>
      <c r="G128" s="20"/>
      <c r="H128" s="20"/>
    </row>
    <row r="129" spans="1:8" x14ac:dyDescent="0.25">
      <c r="A129" s="1" t="s">
        <v>110</v>
      </c>
      <c r="B129" s="211">
        <v>104976000000</v>
      </c>
      <c r="C129" s="211">
        <v>98997000000</v>
      </c>
      <c r="D129" s="211">
        <v>89811000000</v>
      </c>
      <c r="E129" s="211">
        <v>87224000000</v>
      </c>
      <c r="F129" s="211">
        <v>93903000000</v>
      </c>
      <c r="G129" s="20"/>
      <c r="H129" s="20"/>
    </row>
    <row r="130" spans="1:8" x14ac:dyDescent="0.25">
      <c r="A130" s="1" t="s">
        <v>272</v>
      </c>
      <c r="B130" s="211">
        <v>83625000000</v>
      </c>
      <c r="C130" s="211">
        <v>77964000000</v>
      </c>
      <c r="D130" s="211">
        <v>70148000000</v>
      </c>
      <c r="E130" s="211">
        <v>67276000000</v>
      </c>
      <c r="F130" s="211">
        <v>74672000000</v>
      </c>
    </row>
    <row r="131" spans="1:8" x14ac:dyDescent="0.25">
      <c r="A131" s="1" t="s">
        <v>273</v>
      </c>
      <c r="B131" s="211">
        <v>83625000000</v>
      </c>
      <c r="C131" s="211">
        <v>77964000000</v>
      </c>
      <c r="D131" s="211">
        <v>70148000000</v>
      </c>
      <c r="E131" s="211">
        <v>67276000000</v>
      </c>
      <c r="F131" s="211">
        <v>74672000000</v>
      </c>
    </row>
    <row r="132" spans="1:8" x14ac:dyDescent="0.25">
      <c r="A132" s="1" t="s">
        <v>274</v>
      </c>
      <c r="B132" s="211">
        <v>64699000000</v>
      </c>
      <c r="C132" s="211">
        <v>59207000000</v>
      </c>
      <c r="D132" s="211">
        <v>51971000000</v>
      </c>
      <c r="E132" s="211">
        <v>50476000000</v>
      </c>
      <c r="F132" s="211">
        <v>58638000000</v>
      </c>
    </row>
    <row r="133" spans="1:8" x14ac:dyDescent="0.25">
      <c r="A133" s="1" t="s">
        <v>275</v>
      </c>
      <c r="B133" s="211">
        <v>18926000000</v>
      </c>
      <c r="C133" s="211">
        <v>18757000000</v>
      </c>
      <c r="D133" s="211">
        <v>18177000000</v>
      </c>
      <c r="E133" s="211">
        <v>16800000000</v>
      </c>
      <c r="F133" s="211">
        <v>16034000000</v>
      </c>
    </row>
    <row r="134" spans="1:8" x14ac:dyDescent="0.25">
      <c r="A134" s="1" t="s">
        <v>276</v>
      </c>
      <c r="B134" s="211">
        <v>4459000000</v>
      </c>
      <c r="C134" s="211">
        <v>4881000000</v>
      </c>
      <c r="D134" s="211">
        <v>5087000000</v>
      </c>
      <c r="E134" s="211">
        <v>3228000000</v>
      </c>
      <c r="F134" s="211">
        <v>3250000000</v>
      </c>
    </row>
    <row r="135" spans="1:8" x14ac:dyDescent="0.25">
      <c r="A135" s="1" t="s">
        <v>277</v>
      </c>
      <c r="B135" s="211">
        <v>4459000000</v>
      </c>
      <c r="C135" s="211">
        <v>4881000000</v>
      </c>
      <c r="D135" s="211">
        <v>5087000000</v>
      </c>
      <c r="E135" s="211">
        <v>3228000000</v>
      </c>
      <c r="F135" s="211">
        <v>3250000000</v>
      </c>
    </row>
    <row r="136" spans="1:8" x14ac:dyDescent="0.25">
      <c r="A136" s="1" t="s">
        <v>278</v>
      </c>
      <c r="B136" s="211">
        <v>4459000000</v>
      </c>
      <c r="C136" s="211">
        <v>4881000000</v>
      </c>
      <c r="D136" s="211">
        <v>5087000000</v>
      </c>
      <c r="E136" s="211">
        <v>3228000000</v>
      </c>
      <c r="F136" s="211">
        <v>3250000000</v>
      </c>
    </row>
    <row r="137" spans="1:8" x14ac:dyDescent="0.25">
      <c r="A137" s="1" t="s">
        <v>279</v>
      </c>
      <c r="B137" s="211">
        <v>7294000000</v>
      </c>
      <c r="C137" s="211">
        <v>6794000000</v>
      </c>
      <c r="D137" s="211">
        <v>6270000000</v>
      </c>
      <c r="E137" s="211">
        <v>3880000000</v>
      </c>
      <c r="F137" s="211">
        <v>4311000000</v>
      </c>
    </row>
    <row r="138" spans="1:8" x14ac:dyDescent="0.25">
      <c r="A138" s="1" t="s">
        <v>109</v>
      </c>
      <c r="B138" s="211">
        <v>7294000000</v>
      </c>
      <c r="C138" s="211">
        <v>6794000000</v>
      </c>
      <c r="D138" s="211">
        <v>6270000000</v>
      </c>
      <c r="E138" s="211">
        <v>3880000000</v>
      </c>
      <c r="F138" s="211">
        <v>4311000000</v>
      </c>
    </row>
    <row r="139" spans="1:8" x14ac:dyDescent="0.25">
      <c r="A139" s="1" t="s">
        <v>280</v>
      </c>
      <c r="B139" s="211">
        <v>9598000000</v>
      </c>
      <c r="C139" s="211">
        <v>9358000000</v>
      </c>
      <c r="D139" s="211">
        <v>8306000000</v>
      </c>
      <c r="E139" s="211">
        <v>12840000000</v>
      </c>
      <c r="F139" s="211">
        <v>11670000000</v>
      </c>
    </row>
    <row r="140" spans="1:8" x14ac:dyDescent="0.25">
      <c r="A140" s="1" t="s">
        <v>281</v>
      </c>
      <c r="B140" s="1" t="s">
        <v>158</v>
      </c>
      <c r="C140" s="1" t="s">
        <v>158</v>
      </c>
      <c r="D140" s="1" t="s">
        <v>158</v>
      </c>
      <c r="E140" s="1" t="s">
        <v>158</v>
      </c>
      <c r="F140" s="1" t="s">
        <v>158</v>
      </c>
    </row>
    <row r="141" spans="1:8" x14ac:dyDescent="0.25">
      <c r="A141" s="1" t="s">
        <v>282</v>
      </c>
      <c r="B141" s="211">
        <v>64170000000</v>
      </c>
      <c r="C141" s="211">
        <v>69701000000</v>
      </c>
      <c r="D141" s="211">
        <v>75381000000</v>
      </c>
      <c r="E141" s="211">
        <v>71315000000</v>
      </c>
      <c r="F141" s="211">
        <v>76636000000</v>
      </c>
    </row>
    <row r="142" spans="1:8" x14ac:dyDescent="0.25">
      <c r="A142" s="1" t="s">
        <v>111</v>
      </c>
      <c r="B142" s="211">
        <v>63864000000</v>
      </c>
      <c r="C142" s="211">
        <v>69389000000</v>
      </c>
      <c r="D142" s="211">
        <v>75075000000</v>
      </c>
      <c r="E142" s="211">
        <v>71015000000</v>
      </c>
      <c r="F142" s="211">
        <v>76461000000</v>
      </c>
    </row>
    <row r="143" spans="1:8" x14ac:dyDescent="0.25">
      <c r="A143" s="1" t="s">
        <v>283</v>
      </c>
      <c r="B143" s="211">
        <v>17737000000</v>
      </c>
      <c r="C143" s="211">
        <v>18335000000</v>
      </c>
      <c r="D143" s="211">
        <v>19204000000</v>
      </c>
      <c r="E143" s="211">
        <v>16335000000</v>
      </c>
      <c r="F143" s="211">
        <v>15154000000</v>
      </c>
    </row>
    <row r="144" spans="1:8" x14ac:dyDescent="0.25">
      <c r="A144" s="1" t="s">
        <v>284</v>
      </c>
      <c r="B144" s="211">
        <v>45972000000</v>
      </c>
      <c r="C144" s="211">
        <v>46513000000</v>
      </c>
      <c r="D144" s="211">
        <v>47377000000</v>
      </c>
      <c r="E144" s="211">
        <v>48193000000</v>
      </c>
      <c r="F144" s="211">
        <v>48992000000</v>
      </c>
    </row>
    <row r="145" spans="1:7" x14ac:dyDescent="0.25">
      <c r="A145" s="1" t="s">
        <v>285</v>
      </c>
      <c r="B145" s="211">
        <v>45972000000</v>
      </c>
      <c r="C145" s="211">
        <v>46513000000</v>
      </c>
      <c r="D145" s="211">
        <v>47377000000</v>
      </c>
      <c r="E145" s="211">
        <v>48193000000</v>
      </c>
      <c r="F145" s="211">
        <v>48992000000</v>
      </c>
    </row>
    <row r="146" spans="1:7" x14ac:dyDescent="0.25">
      <c r="A146" s="1" t="s">
        <v>286</v>
      </c>
      <c r="B146" s="211">
        <v>0</v>
      </c>
      <c r="C146" s="211">
        <v>0</v>
      </c>
      <c r="D146" s="211">
        <v>0</v>
      </c>
      <c r="E146" s="211">
        <v>0</v>
      </c>
      <c r="F146" s="211">
        <v>0</v>
      </c>
    </row>
    <row r="147" spans="1:7" x14ac:dyDescent="0.25">
      <c r="A147" s="1" t="s">
        <v>287</v>
      </c>
      <c r="B147" s="1" t="s">
        <v>158</v>
      </c>
      <c r="C147" s="1" t="s">
        <v>158</v>
      </c>
      <c r="D147" s="1" t="s">
        <v>158</v>
      </c>
      <c r="E147" s="1" t="s">
        <v>158</v>
      </c>
      <c r="F147" s="1" t="s">
        <v>158</v>
      </c>
    </row>
    <row r="148" spans="1:7" x14ac:dyDescent="0.25">
      <c r="A148" s="1" t="s">
        <v>288</v>
      </c>
      <c r="B148" s="211">
        <v>-28235000000</v>
      </c>
      <c r="C148" s="211">
        <v>-28178000000</v>
      </c>
      <c r="D148" s="211">
        <v>-28173000000</v>
      </c>
      <c r="E148" s="211">
        <v>-31858000000</v>
      </c>
      <c r="F148" s="211">
        <v>-33838000000</v>
      </c>
    </row>
    <row r="149" spans="1:7" x14ac:dyDescent="0.25">
      <c r="A149" s="1" t="s">
        <v>289</v>
      </c>
      <c r="B149" s="211">
        <v>45108000000</v>
      </c>
      <c r="C149" s="211">
        <v>49640000000</v>
      </c>
      <c r="D149" s="211">
        <v>54906000000</v>
      </c>
      <c r="E149" s="211">
        <v>56145000000</v>
      </c>
      <c r="F149" s="211">
        <v>61604000000</v>
      </c>
    </row>
    <row r="150" spans="1:7" x14ac:dyDescent="0.25">
      <c r="A150" s="1" t="s">
        <v>290</v>
      </c>
      <c r="B150" s="211">
        <v>1019000000</v>
      </c>
      <c r="C150" s="211">
        <v>1414000000</v>
      </c>
      <c r="D150" s="211">
        <v>965000000</v>
      </c>
      <c r="E150" s="211">
        <v>-1465000000</v>
      </c>
      <c r="F150" s="211">
        <v>-297000000</v>
      </c>
      <c r="G150" s="195"/>
    </row>
    <row r="151" spans="1:7" x14ac:dyDescent="0.25">
      <c r="A151" s="1" t="s">
        <v>291</v>
      </c>
      <c r="B151" s="211">
        <v>1019000000</v>
      </c>
      <c r="C151" s="211">
        <v>1414000000</v>
      </c>
      <c r="D151" s="211">
        <v>965000000</v>
      </c>
      <c r="E151" s="211">
        <v>-1465000000</v>
      </c>
      <c r="F151" s="211">
        <v>-297000000</v>
      </c>
      <c r="G151" s="197"/>
    </row>
    <row r="152" spans="1:7" x14ac:dyDescent="0.25">
      <c r="A152" s="1" t="s">
        <v>292</v>
      </c>
      <c r="B152" s="211">
        <v>306000000</v>
      </c>
      <c r="C152" s="211">
        <v>312000000</v>
      </c>
      <c r="D152" s="211">
        <v>306000000</v>
      </c>
      <c r="E152" s="211">
        <v>300000000</v>
      </c>
      <c r="F152" s="211">
        <v>175000000</v>
      </c>
      <c r="G152" s="197"/>
    </row>
    <row r="153" spans="1:7" x14ac:dyDescent="0.25">
      <c r="A153" s="1" t="s">
        <v>293</v>
      </c>
      <c r="B153" s="211">
        <v>67672000000</v>
      </c>
      <c r="C153" s="211">
        <v>63564000000</v>
      </c>
      <c r="D153" s="211">
        <v>54876000000</v>
      </c>
      <c r="E153" s="211">
        <v>52254000000</v>
      </c>
      <c r="F153" s="211">
        <v>60219000000</v>
      </c>
      <c r="G153" s="197"/>
    </row>
    <row r="154" spans="1:7" x14ac:dyDescent="0.25">
      <c r="A154" s="1" t="s">
        <v>294</v>
      </c>
      <c r="B154" s="211">
        <v>3754000000</v>
      </c>
      <c r="C154" s="211">
        <v>5405000000</v>
      </c>
      <c r="D154" s="211">
        <v>4154000000</v>
      </c>
      <c r="E154" s="211">
        <v>3497000000</v>
      </c>
      <c r="F154" s="211">
        <v>2705000000</v>
      </c>
      <c r="G154" s="197"/>
    </row>
    <row r="155" spans="1:7" x14ac:dyDescent="0.25">
      <c r="A155" s="1" t="s">
        <v>295</v>
      </c>
      <c r="B155" s="211">
        <v>5404000000</v>
      </c>
      <c r="C155" s="211">
        <v>4154000000</v>
      </c>
      <c r="D155" s="211">
        <v>1719000000</v>
      </c>
      <c r="E155" s="211">
        <v>2706000000</v>
      </c>
      <c r="F155" s="211">
        <v>3785000000</v>
      </c>
      <c r="G155" s="197"/>
    </row>
    <row r="156" spans="1:7" x14ac:dyDescent="0.25">
      <c r="A156" s="1" t="s">
        <v>296</v>
      </c>
      <c r="B156" s="211">
        <v>4153000000</v>
      </c>
      <c r="C156" s="211">
        <v>4055000000</v>
      </c>
      <c r="D156" s="211">
        <v>2706000000</v>
      </c>
      <c r="E156" s="211">
        <v>3785000000</v>
      </c>
      <c r="F156" s="211">
        <v>4008000000</v>
      </c>
      <c r="G156" s="197"/>
    </row>
    <row r="157" spans="1:7" x14ac:dyDescent="0.25">
      <c r="A157" s="1" t="s">
        <v>297</v>
      </c>
      <c r="B157" s="211">
        <v>8554000000</v>
      </c>
      <c r="C157" s="211">
        <v>2706000000</v>
      </c>
      <c r="D157" s="211">
        <v>3785000000</v>
      </c>
      <c r="E157" s="211">
        <v>2507000000</v>
      </c>
      <c r="F157" s="211">
        <v>3379000000</v>
      </c>
      <c r="G157" s="197"/>
    </row>
    <row r="158" spans="1:7" x14ac:dyDescent="0.25">
      <c r="A158" s="1" t="s">
        <v>298</v>
      </c>
      <c r="B158" s="211">
        <v>2704000000</v>
      </c>
      <c r="C158" s="211">
        <v>3785000000</v>
      </c>
      <c r="D158" s="211">
        <v>2507000000</v>
      </c>
      <c r="E158" s="211">
        <v>3379000000</v>
      </c>
      <c r="F158" s="211">
        <v>5007000000</v>
      </c>
      <c r="G158" s="197"/>
    </row>
    <row r="159" spans="1:7" x14ac:dyDescent="0.25">
      <c r="A159" s="1" t="s">
        <v>299</v>
      </c>
      <c r="B159" s="211">
        <v>43869000000</v>
      </c>
      <c r="C159" s="211">
        <v>44130000000</v>
      </c>
      <c r="D159" s="211">
        <v>40572000000</v>
      </c>
      <c r="E159" s="211">
        <v>37192000000</v>
      </c>
      <c r="F159" s="211">
        <v>41685000000</v>
      </c>
      <c r="G159" s="197"/>
    </row>
    <row r="160" spans="1:7" x14ac:dyDescent="0.25">
      <c r="A160" s="1" t="s">
        <v>300</v>
      </c>
      <c r="B160" s="211">
        <v>-766000000</v>
      </c>
      <c r="C160" s="211">
        <v>-671000000</v>
      </c>
      <c r="D160" s="211">
        <v>-567000000</v>
      </c>
      <c r="E160" s="211">
        <v>-812000000</v>
      </c>
      <c r="F160" s="211">
        <v>-350000000</v>
      </c>
      <c r="G160" s="196"/>
    </row>
    <row r="161" spans="1:7" x14ac:dyDescent="0.25">
      <c r="A161" s="1" t="s">
        <v>301</v>
      </c>
      <c r="B161" s="211">
        <v>808000000</v>
      </c>
      <c r="C161" s="211">
        <v>1083000000</v>
      </c>
      <c r="D161" s="211">
        <v>1300000000</v>
      </c>
      <c r="E161" s="211">
        <v>1465000000</v>
      </c>
      <c r="F161" s="211">
        <v>1391000000</v>
      </c>
      <c r="G161" s="196"/>
    </row>
    <row r="162" spans="1:7" x14ac:dyDescent="0.25">
      <c r="A162" s="1" t="s">
        <v>302</v>
      </c>
      <c r="B162" s="211">
        <v>84000000</v>
      </c>
      <c r="C162" s="211">
        <v>100000000</v>
      </c>
      <c r="D162" s="211">
        <v>122000000</v>
      </c>
      <c r="E162" s="211">
        <v>139000000</v>
      </c>
      <c r="F162" s="211">
        <v>143000000</v>
      </c>
      <c r="G162" s="196"/>
    </row>
    <row r="163" spans="1:7" x14ac:dyDescent="0.25">
      <c r="A163" s="1" t="s">
        <v>303</v>
      </c>
      <c r="B163" s="211">
        <v>82000000</v>
      </c>
      <c r="C163" s="211">
        <v>98000000</v>
      </c>
      <c r="D163" s="211">
        <v>121000000</v>
      </c>
      <c r="E163" s="211">
        <v>130000000</v>
      </c>
      <c r="F163" s="211">
        <v>138000000</v>
      </c>
      <c r="G163" s="196"/>
    </row>
    <row r="164" spans="1:7" x14ac:dyDescent="0.25">
      <c r="A164" s="1" t="s">
        <v>304</v>
      </c>
      <c r="B164" s="211">
        <v>79000000</v>
      </c>
      <c r="C164" s="211">
        <v>96000000</v>
      </c>
      <c r="D164" s="211">
        <v>111000000</v>
      </c>
      <c r="E164" s="211">
        <v>128000000</v>
      </c>
      <c r="F164" s="211">
        <v>130000000</v>
      </c>
      <c r="G164" s="196"/>
    </row>
    <row r="165" spans="1:7" x14ac:dyDescent="0.25">
      <c r="A165" s="1" t="s">
        <v>305</v>
      </c>
      <c r="B165" s="211">
        <v>77000000</v>
      </c>
      <c r="C165" s="211">
        <v>95000000</v>
      </c>
      <c r="D165" s="211">
        <v>110000000</v>
      </c>
      <c r="E165" s="211">
        <v>127000000</v>
      </c>
      <c r="F165" s="211">
        <v>127000000</v>
      </c>
      <c r="G165" s="196"/>
    </row>
    <row r="166" spans="1:7" x14ac:dyDescent="0.25">
      <c r="A166" s="1" t="s">
        <v>306</v>
      </c>
      <c r="B166" s="211">
        <v>76000000</v>
      </c>
      <c r="C166" s="211">
        <v>95000000</v>
      </c>
      <c r="D166" s="211">
        <v>109000000</v>
      </c>
      <c r="E166" s="211">
        <v>124000000</v>
      </c>
      <c r="F166" s="211">
        <v>124000000</v>
      </c>
      <c r="G166" s="196"/>
    </row>
    <row r="167" spans="1:7" x14ac:dyDescent="0.25">
      <c r="A167" s="1" t="s">
        <v>307</v>
      </c>
      <c r="B167" s="211">
        <v>1056000000</v>
      </c>
      <c r="C167" s="211">
        <v>1328000000</v>
      </c>
      <c r="D167" s="211">
        <v>1495000000</v>
      </c>
      <c r="E167" s="211">
        <v>1640000000</v>
      </c>
      <c r="F167" s="211">
        <v>1446000000</v>
      </c>
      <c r="G167" s="197"/>
    </row>
    <row r="168" spans="1:7" x14ac:dyDescent="0.25">
      <c r="A168" s="1" t="s">
        <v>308</v>
      </c>
      <c r="B168" s="211">
        <v>-646000000</v>
      </c>
      <c r="C168" s="211">
        <v>-729000000</v>
      </c>
      <c r="D168" s="211">
        <v>-768000000</v>
      </c>
      <c r="E168" s="211">
        <v>-823000000</v>
      </c>
      <c r="F168" s="211">
        <v>-717000000</v>
      </c>
      <c r="G168" s="197"/>
    </row>
    <row r="169" spans="1:7" x14ac:dyDescent="0.25">
      <c r="A169" s="1" t="s">
        <v>309</v>
      </c>
      <c r="B169" s="211">
        <v>20522000000</v>
      </c>
      <c r="C169" s="211">
        <v>20395000000</v>
      </c>
      <c r="D169" s="211">
        <v>19823000000</v>
      </c>
      <c r="E169" s="211">
        <v>18538000000</v>
      </c>
      <c r="F169" s="211">
        <v>17775000000</v>
      </c>
      <c r="G169" s="197"/>
    </row>
    <row r="170" spans="1:7" x14ac:dyDescent="0.25">
      <c r="A170" s="1" t="s">
        <v>310</v>
      </c>
      <c r="B170" s="211">
        <v>2699000000</v>
      </c>
      <c r="C170" s="211">
        <v>2688000000</v>
      </c>
      <c r="D170" s="211">
        <v>2685000000</v>
      </c>
      <c r="E170" s="211">
        <v>2685000000</v>
      </c>
      <c r="F170" s="211">
        <v>2716000000</v>
      </c>
      <c r="G170" s="197"/>
    </row>
    <row r="171" spans="1:7" x14ac:dyDescent="0.25">
      <c r="A171" s="1" t="s">
        <v>311</v>
      </c>
      <c r="B171" s="211">
        <v>2598000000</v>
      </c>
      <c r="C171" s="211">
        <v>2583000000</v>
      </c>
      <c r="D171" s="211">
        <v>2613000000</v>
      </c>
      <c r="E171" s="211">
        <v>2499000000</v>
      </c>
      <c r="F171" s="211">
        <v>2559000000</v>
      </c>
      <c r="G171" s="197"/>
    </row>
    <row r="172" spans="1:7" x14ac:dyDescent="0.25">
      <c r="A172" s="1" t="s">
        <v>312</v>
      </c>
      <c r="B172" s="211">
        <v>2444000000</v>
      </c>
      <c r="C172" s="211">
        <v>2496000000</v>
      </c>
      <c r="D172" s="211">
        <v>2398000000</v>
      </c>
      <c r="E172" s="211">
        <v>2313000000</v>
      </c>
      <c r="F172" s="211">
        <v>2369000000</v>
      </c>
      <c r="G172" s="197"/>
    </row>
    <row r="173" spans="1:7" x14ac:dyDescent="0.25">
      <c r="A173" s="1" t="s">
        <v>313</v>
      </c>
      <c r="B173" s="211">
        <v>2335000000</v>
      </c>
      <c r="C173" s="211">
        <v>2269000000</v>
      </c>
      <c r="D173" s="211">
        <v>2217000000</v>
      </c>
      <c r="E173" s="211">
        <v>2142000000</v>
      </c>
      <c r="F173" s="211">
        <v>2181000000</v>
      </c>
      <c r="G173" s="197"/>
    </row>
    <row r="174" spans="1:7" x14ac:dyDescent="0.25">
      <c r="A174" s="1" t="s">
        <v>314</v>
      </c>
      <c r="B174" s="211">
        <v>2103000000</v>
      </c>
      <c r="C174" s="211">
        <v>2089000000</v>
      </c>
      <c r="D174" s="211">
        <v>2054000000</v>
      </c>
      <c r="E174" s="211">
        <v>1989000000</v>
      </c>
      <c r="F174" s="211">
        <v>2024000000</v>
      </c>
      <c r="G174" s="197"/>
    </row>
    <row r="175" spans="1:7" x14ac:dyDescent="0.25">
      <c r="A175" s="1" t="s">
        <v>315</v>
      </c>
      <c r="B175" s="211">
        <v>15654000000</v>
      </c>
      <c r="C175" s="211">
        <v>15017000000</v>
      </c>
      <c r="D175" s="211">
        <v>14103000000</v>
      </c>
      <c r="E175" s="211">
        <v>12411000000</v>
      </c>
      <c r="F175" s="211">
        <v>11004000000</v>
      </c>
      <c r="G175" s="197"/>
    </row>
    <row r="176" spans="1:7" x14ac:dyDescent="0.25">
      <c r="A176" s="1" t="s">
        <v>315</v>
      </c>
      <c r="B176" s="211">
        <v>-7311000000</v>
      </c>
      <c r="C176" s="211">
        <v>-6747000000</v>
      </c>
      <c r="D176" s="211">
        <v>-6247000000</v>
      </c>
      <c r="E176" s="211">
        <v>-5501000000</v>
      </c>
      <c r="F176" s="211">
        <v>-5078000000</v>
      </c>
      <c r="G176" s="196"/>
    </row>
    <row r="177" spans="1:7" x14ac:dyDescent="0.25">
      <c r="A177" s="1" t="s">
        <v>316</v>
      </c>
      <c r="B177" s="211">
        <v>21330000000</v>
      </c>
      <c r="C177" s="211">
        <v>21478000000</v>
      </c>
      <c r="D177" s="211">
        <v>21123000000</v>
      </c>
      <c r="E177" s="211">
        <v>20003000000</v>
      </c>
      <c r="F177" s="211">
        <v>19166000000</v>
      </c>
      <c r="G177" s="196"/>
    </row>
    <row r="178" spans="1:7" x14ac:dyDescent="0.25">
      <c r="A178" s="1" t="s">
        <v>317</v>
      </c>
      <c r="B178" s="211">
        <v>2783000000</v>
      </c>
      <c r="C178" s="211">
        <v>2788000000</v>
      </c>
      <c r="D178" s="211">
        <v>2807000000</v>
      </c>
      <c r="E178" s="211">
        <v>2824000000</v>
      </c>
      <c r="F178" s="211">
        <v>2859000000</v>
      </c>
      <c r="G178" s="196"/>
    </row>
    <row r="179" spans="1:7" x14ac:dyDescent="0.25">
      <c r="A179" s="1" t="s">
        <v>318</v>
      </c>
      <c r="B179" s="211">
        <v>2680000000</v>
      </c>
      <c r="C179" s="211">
        <v>2681000000</v>
      </c>
      <c r="D179" s="211">
        <v>2734000000</v>
      </c>
      <c r="E179" s="211">
        <v>2629000000</v>
      </c>
      <c r="F179" s="211">
        <v>2697000000</v>
      </c>
      <c r="G179" s="197"/>
    </row>
    <row r="180" spans="1:7" x14ac:dyDescent="0.25">
      <c r="A180" s="1" t="s">
        <v>319</v>
      </c>
      <c r="B180" s="211">
        <v>2523000000</v>
      </c>
      <c r="C180" s="211">
        <v>2592000000</v>
      </c>
      <c r="D180" s="211">
        <v>2509000000</v>
      </c>
      <c r="E180" s="211">
        <v>2441000000</v>
      </c>
      <c r="F180" s="211">
        <v>2499000000</v>
      </c>
      <c r="G180" s="197"/>
    </row>
    <row r="181" spans="1:7" x14ac:dyDescent="0.25">
      <c r="A181" s="1" t="s">
        <v>320</v>
      </c>
      <c r="B181" s="211">
        <v>2412000000</v>
      </c>
      <c r="C181" s="211">
        <v>2364000000</v>
      </c>
      <c r="D181" s="211">
        <v>2327000000</v>
      </c>
      <c r="E181" s="211">
        <v>2269000000</v>
      </c>
      <c r="F181" s="211">
        <v>2308000000</v>
      </c>
      <c r="G181" s="197"/>
    </row>
    <row r="182" spans="1:7" x14ac:dyDescent="0.25">
      <c r="A182" s="1" t="s">
        <v>321</v>
      </c>
      <c r="B182" s="211">
        <v>2179000000</v>
      </c>
      <c r="C182" s="211">
        <v>2184000000</v>
      </c>
      <c r="D182" s="211">
        <v>2163000000</v>
      </c>
      <c r="E182" s="211">
        <v>2113000000</v>
      </c>
      <c r="F182" s="211">
        <v>2148000000</v>
      </c>
      <c r="G182" s="197"/>
    </row>
    <row r="183" spans="1:7" x14ac:dyDescent="0.25">
      <c r="A183" s="1" t="s">
        <v>322</v>
      </c>
      <c r="B183" s="211">
        <v>16710000000</v>
      </c>
      <c r="C183" s="211">
        <v>16345000000</v>
      </c>
      <c r="D183" s="211">
        <v>15598000000</v>
      </c>
      <c r="E183" s="211">
        <v>14051000000</v>
      </c>
      <c r="F183" s="211">
        <v>12450000000</v>
      </c>
      <c r="G183" s="196"/>
    </row>
    <row r="184" spans="1:7" x14ac:dyDescent="0.25">
      <c r="A184" s="1" t="s">
        <v>323</v>
      </c>
      <c r="B184" s="211">
        <v>-7957000000</v>
      </c>
      <c r="C184" s="211">
        <v>-7476000000</v>
      </c>
      <c r="D184" s="211">
        <v>-7015000000</v>
      </c>
      <c r="E184" s="211">
        <v>-6324000000</v>
      </c>
      <c r="F184" s="211">
        <v>-5795000000</v>
      </c>
      <c r="G184" s="197"/>
    </row>
    <row r="185" spans="1:7" x14ac:dyDescent="0.25">
      <c r="A185" s="1" t="s">
        <v>324</v>
      </c>
      <c r="B185" s="211">
        <v>137908000000</v>
      </c>
      <c r="C185" s="211">
        <v>85042000000</v>
      </c>
      <c r="D185" s="211">
        <v>75999000000</v>
      </c>
      <c r="E185" s="211">
        <v>72257000000</v>
      </c>
      <c r="F185" s="211">
        <v>79385000000</v>
      </c>
      <c r="G185" s="197"/>
    </row>
    <row r="186" spans="1:7" x14ac:dyDescent="0.25">
      <c r="A186" s="1" t="s">
        <v>325</v>
      </c>
      <c r="B186" s="211">
        <v>11480000000</v>
      </c>
      <c r="C186" s="211">
        <v>8193000000</v>
      </c>
      <c r="D186" s="211">
        <v>6961000000</v>
      </c>
      <c r="E186" s="211">
        <v>6321000000</v>
      </c>
      <c r="F186" s="211">
        <v>5564000000</v>
      </c>
      <c r="G186" s="196"/>
    </row>
    <row r="187" spans="1:7" x14ac:dyDescent="0.25">
      <c r="A187" s="1" t="s">
        <v>326</v>
      </c>
      <c r="B187" s="211">
        <v>8084000000</v>
      </c>
      <c r="C187" s="211">
        <v>6835000000</v>
      </c>
      <c r="D187" s="211">
        <v>4453000000</v>
      </c>
      <c r="E187" s="211">
        <v>5335000000</v>
      </c>
      <c r="F187" s="211">
        <v>6482000000</v>
      </c>
      <c r="G187" s="197"/>
    </row>
    <row r="188" spans="1:7" x14ac:dyDescent="0.25">
      <c r="A188" s="1" t="s">
        <v>327</v>
      </c>
      <c r="B188" s="211">
        <v>14141000000</v>
      </c>
      <c r="C188" s="211">
        <v>6647000000</v>
      </c>
      <c r="D188" s="211">
        <v>5215000000</v>
      </c>
      <c r="E188" s="211">
        <v>6226000000</v>
      </c>
      <c r="F188" s="211">
        <v>6507000000</v>
      </c>
      <c r="G188" s="197"/>
    </row>
    <row r="189" spans="1:7" x14ac:dyDescent="0.25">
      <c r="A189" s="1" t="s">
        <v>328</v>
      </c>
      <c r="B189" s="211">
        <v>10966000000</v>
      </c>
      <c r="C189" s="211">
        <v>5070000000</v>
      </c>
      <c r="D189" s="211">
        <v>6112000000</v>
      </c>
      <c r="E189" s="211">
        <v>4776000000</v>
      </c>
      <c r="F189" s="211">
        <v>5687000000</v>
      </c>
      <c r="G189" s="197"/>
    </row>
    <row r="190" spans="1:7" x14ac:dyDescent="0.25">
      <c r="A190" s="1" t="s">
        <v>329</v>
      </c>
      <c r="B190" s="211">
        <v>10511000000</v>
      </c>
      <c r="C190" s="211">
        <v>5969000000</v>
      </c>
      <c r="D190" s="211">
        <v>4670000000</v>
      </c>
      <c r="E190" s="211">
        <v>5492000000</v>
      </c>
      <c r="F190" s="211">
        <v>7155000000</v>
      </c>
      <c r="G190" s="197"/>
    </row>
    <row r="191" spans="1:7" x14ac:dyDescent="0.25">
      <c r="A191" s="1" t="s">
        <v>330</v>
      </c>
      <c r="B191" s="211">
        <v>91449000000</v>
      </c>
      <c r="C191" s="211">
        <v>60475000000</v>
      </c>
      <c r="D191" s="211">
        <v>56170000000</v>
      </c>
      <c r="E191" s="211">
        <v>51243000000</v>
      </c>
      <c r="F191" s="211">
        <v>54135000000</v>
      </c>
      <c r="G191" s="197"/>
    </row>
    <row r="192" spans="1:7" x14ac:dyDescent="0.25">
      <c r="A192" s="1" t="s">
        <v>331</v>
      </c>
      <c r="B192" s="211">
        <v>-8723000000</v>
      </c>
      <c r="C192" s="211">
        <v>-8147000000</v>
      </c>
      <c r="D192" s="211">
        <v>-7582000000</v>
      </c>
      <c r="E192" s="211">
        <v>-7136000000</v>
      </c>
      <c r="F192" s="211">
        <v>-6145000000</v>
      </c>
      <c r="G192" s="197"/>
    </row>
    <row r="193" spans="1:7" x14ac:dyDescent="0.25">
      <c r="A193" s="1" t="s">
        <v>332</v>
      </c>
      <c r="B193" s="211">
        <v>48906000000</v>
      </c>
      <c r="C193" s="1" t="s">
        <v>158</v>
      </c>
      <c r="D193" s="1" t="s">
        <v>158</v>
      </c>
      <c r="E193" s="1" t="s">
        <v>158</v>
      </c>
      <c r="F193" s="1" t="s">
        <v>158</v>
      </c>
      <c r="G193" s="197"/>
    </row>
    <row r="194" spans="1:7" x14ac:dyDescent="0.25">
      <c r="A194" s="1" t="s">
        <v>333</v>
      </c>
      <c r="B194" s="211">
        <v>4943000000</v>
      </c>
      <c r="C194" s="1" t="s">
        <v>158</v>
      </c>
      <c r="D194" s="1" t="s">
        <v>158</v>
      </c>
      <c r="E194" s="1" t="s">
        <v>158</v>
      </c>
      <c r="F194" s="1" t="s">
        <v>158</v>
      </c>
      <c r="G194" s="197"/>
    </row>
    <row r="195" spans="1:7" x14ac:dyDescent="0.25">
      <c r="A195" s="1" t="s">
        <v>334</v>
      </c>
      <c r="B195" s="211">
        <v>7465000000</v>
      </c>
      <c r="C195" s="1" t="s">
        <v>158</v>
      </c>
      <c r="D195" s="1" t="s">
        <v>158</v>
      </c>
      <c r="E195" s="1" t="s">
        <v>158</v>
      </c>
      <c r="F195" s="1" t="s">
        <v>158</v>
      </c>
      <c r="G195" s="196"/>
    </row>
    <row r="196" spans="1:7" x14ac:dyDescent="0.25">
      <c r="A196" s="1" t="s">
        <v>335</v>
      </c>
      <c r="B196" s="211">
        <v>5628000000</v>
      </c>
      <c r="C196" s="1" t="s">
        <v>158</v>
      </c>
      <c r="D196" s="1" t="s">
        <v>158</v>
      </c>
      <c r="E196" s="1" t="s">
        <v>158</v>
      </c>
      <c r="F196" s="1" t="s">
        <v>158</v>
      </c>
      <c r="G196" s="196"/>
    </row>
    <row r="197" spans="1:7" x14ac:dyDescent="0.25">
      <c r="A197" s="1" t="s">
        <v>336</v>
      </c>
      <c r="B197" s="211">
        <v>30870000000</v>
      </c>
      <c r="C197" s="1" t="s">
        <v>158</v>
      </c>
      <c r="D197" s="1" t="s">
        <v>158</v>
      </c>
      <c r="E197" s="1" t="s">
        <v>158</v>
      </c>
      <c r="F197" s="1" t="s">
        <v>158</v>
      </c>
      <c r="G197" s="197"/>
    </row>
    <row r="198" spans="1:7" x14ac:dyDescent="0.25">
      <c r="A198" s="1" t="s">
        <v>204</v>
      </c>
      <c r="B198" s="1"/>
      <c r="C198" s="1"/>
      <c r="D198" s="1"/>
      <c r="E198" s="1"/>
      <c r="F198" s="1"/>
      <c r="G198" s="196"/>
    </row>
    <row r="199" spans="1:7" x14ac:dyDescent="0.25">
      <c r="A199" s="196"/>
      <c r="B199" s="197"/>
      <c r="C199" s="197"/>
      <c r="D199" s="196"/>
      <c r="E199" s="197"/>
      <c r="F199" s="197"/>
      <c r="G199" s="197"/>
    </row>
    <row r="200" spans="1:7" x14ac:dyDescent="0.25">
      <c r="A200" s="210" t="s">
        <v>337</v>
      </c>
      <c r="B200" s="210" t="s">
        <v>148</v>
      </c>
      <c r="C200" s="210" t="s">
        <v>149</v>
      </c>
      <c r="D200" s="210" t="s">
        <v>150</v>
      </c>
      <c r="E200" s="210" t="s">
        <v>151</v>
      </c>
      <c r="F200" s="210" t="s">
        <v>152</v>
      </c>
      <c r="G200" s="210" t="s">
        <v>3</v>
      </c>
    </row>
    <row r="201" spans="1:7" x14ac:dyDescent="0.25">
      <c r="A201" s="1" t="s">
        <v>338</v>
      </c>
      <c r="B201" s="211">
        <v>12848000000</v>
      </c>
      <c r="C201" s="211">
        <v>15865000000</v>
      </c>
      <c r="D201" s="211">
        <v>18265000000</v>
      </c>
      <c r="E201" s="211">
        <v>16177000000</v>
      </c>
      <c r="F201" s="211">
        <v>13426000000</v>
      </c>
      <c r="G201" s="211">
        <v>8072000000</v>
      </c>
    </row>
    <row r="202" spans="1:7" x14ac:dyDescent="0.25">
      <c r="A202" s="1" t="s">
        <v>339</v>
      </c>
      <c r="B202" s="211">
        <v>12848000000</v>
      </c>
      <c r="C202" s="211">
        <v>15865000000</v>
      </c>
      <c r="D202" s="211">
        <v>18265000000</v>
      </c>
      <c r="E202" s="211">
        <v>16177000000</v>
      </c>
      <c r="F202" s="211">
        <v>13426000000</v>
      </c>
      <c r="G202" s="211">
        <v>8072000000</v>
      </c>
    </row>
    <row r="203" spans="1:7" x14ac:dyDescent="0.25">
      <c r="A203" s="1" t="s">
        <v>340</v>
      </c>
      <c r="B203" s="211">
        <v>12848000000</v>
      </c>
      <c r="C203" s="211">
        <v>15865000000</v>
      </c>
      <c r="D203" s="211">
        <v>18265000000</v>
      </c>
      <c r="E203" s="211">
        <v>16177000000</v>
      </c>
      <c r="F203" s="211">
        <v>13426000000</v>
      </c>
      <c r="G203" s="211">
        <v>8072000000</v>
      </c>
    </row>
    <row r="204" spans="1:7" x14ac:dyDescent="0.25">
      <c r="A204" s="1" t="s">
        <v>341</v>
      </c>
      <c r="B204" s="211">
        <v>6631000000</v>
      </c>
      <c r="C204" s="211">
        <v>7192000000</v>
      </c>
      <c r="D204" s="211">
        <v>7898000000</v>
      </c>
      <c r="E204" s="211">
        <v>4165000000</v>
      </c>
      <c r="F204" s="211">
        <v>8368000000</v>
      </c>
      <c r="G204" s="211">
        <v>7204000000</v>
      </c>
    </row>
    <row r="205" spans="1:7" x14ac:dyDescent="0.25">
      <c r="A205" s="1" t="s">
        <v>342</v>
      </c>
      <c r="B205" s="211">
        <v>4718000000</v>
      </c>
      <c r="C205" s="211">
        <v>5514000000</v>
      </c>
      <c r="D205" s="211">
        <v>6419000000</v>
      </c>
      <c r="E205" s="211">
        <v>5009000000</v>
      </c>
      <c r="F205" s="211">
        <v>5043000000</v>
      </c>
      <c r="G205" s="211">
        <v>4762000000</v>
      </c>
    </row>
    <row r="206" spans="1:7" x14ac:dyDescent="0.25">
      <c r="A206" s="1" t="s">
        <v>107</v>
      </c>
      <c r="B206" s="211">
        <v>4371000000</v>
      </c>
      <c r="C206" s="211">
        <v>4441000000</v>
      </c>
      <c r="D206" s="211">
        <v>4512000000</v>
      </c>
      <c r="E206" s="211">
        <v>4247000000</v>
      </c>
      <c r="F206" s="211">
        <v>4366000000</v>
      </c>
      <c r="G206" s="211">
        <v>4550000000</v>
      </c>
    </row>
    <row r="207" spans="1:7" x14ac:dyDescent="0.25">
      <c r="A207" s="1" t="s">
        <v>343</v>
      </c>
      <c r="B207" s="211">
        <v>4371000000</v>
      </c>
      <c r="C207" s="211">
        <v>4441000000</v>
      </c>
      <c r="D207" s="211">
        <v>4512000000</v>
      </c>
      <c r="E207" s="211">
        <v>4247000000</v>
      </c>
      <c r="F207" s="211">
        <v>4366000000</v>
      </c>
      <c r="G207" s="211">
        <v>4550000000</v>
      </c>
    </row>
    <row r="208" spans="1:7" x14ac:dyDescent="0.25">
      <c r="A208" s="1" t="s">
        <v>344</v>
      </c>
      <c r="B208" s="211">
        <v>453000000</v>
      </c>
      <c r="C208" s="211">
        <v>400000000</v>
      </c>
      <c r="D208" s="211">
        <v>484000000</v>
      </c>
      <c r="E208" s="211">
        <v>447000000</v>
      </c>
      <c r="F208" s="211">
        <v>588000000</v>
      </c>
      <c r="G208" s="211">
        <v>551000000</v>
      </c>
    </row>
    <row r="209" spans="1:7" x14ac:dyDescent="0.25">
      <c r="A209" s="1" t="s">
        <v>345</v>
      </c>
      <c r="B209" s="211">
        <v>-654000000</v>
      </c>
      <c r="C209" s="211">
        <v>-570000000</v>
      </c>
      <c r="D209" s="211">
        <v>-428000000</v>
      </c>
      <c r="E209" s="211">
        <v>-2075000000</v>
      </c>
      <c r="F209" s="211">
        <v>-676000000</v>
      </c>
      <c r="G209" s="211">
        <v>-1104000000</v>
      </c>
    </row>
    <row r="210" spans="1:7" x14ac:dyDescent="0.25">
      <c r="A210" s="1" t="s">
        <v>346</v>
      </c>
      <c r="B210" s="211">
        <v>284000000</v>
      </c>
      <c r="C210" s="211">
        <v>1171000000</v>
      </c>
      <c r="D210" s="211">
        <v>2241000000</v>
      </c>
      <c r="E210" s="211">
        <v>2058000000</v>
      </c>
      <c r="F210" s="211">
        <v>349000000</v>
      </c>
      <c r="G210" s="1" t="s">
        <v>158</v>
      </c>
    </row>
    <row r="211" spans="1:7" x14ac:dyDescent="0.25">
      <c r="A211" s="1" t="s">
        <v>347</v>
      </c>
      <c r="B211" s="211">
        <v>205000000</v>
      </c>
      <c r="C211" s="211">
        <v>-269000000</v>
      </c>
      <c r="D211" s="211">
        <v>0</v>
      </c>
      <c r="E211" s="211">
        <v>2058000000</v>
      </c>
      <c r="F211" s="211">
        <v>349000000</v>
      </c>
      <c r="G211" s="1" t="s">
        <v>158</v>
      </c>
    </row>
    <row r="212" spans="1:7" x14ac:dyDescent="0.25">
      <c r="A212" s="1" t="s">
        <v>348</v>
      </c>
      <c r="B212" s="211">
        <v>205000000</v>
      </c>
      <c r="C212" s="211">
        <v>-269000000</v>
      </c>
      <c r="D212" s="211">
        <v>0</v>
      </c>
      <c r="E212" s="211">
        <v>-475000000</v>
      </c>
      <c r="F212" s="211">
        <v>0</v>
      </c>
      <c r="G212" s="1" t="s">
        <v>158</v>
      </c>
    </row>
    <row r="213" spans="1:7" x14ac:dyDescent="0.25">
      <c r="A213" s="1" t="s">
        <v>349</v>
      </c>
      <c r="B213" s="1" t="s">
        <v>158</v>
      </c>
      <c r="C213" s="1" t="s">
        <v>158</v>
      </c>
      <c r="D213" s="1" t="s">
        <v>158</v>
      </c>
      <c r="E213" s="211">
        <v>2533000000</v>
      </c>
      <c r="F213" s="211">
        <v>349000000</v>
      </c>
      <c r="G213" s="1" t="s">
        <v>158</v>
      </c>
    </row>
    <row r="214" spans="1:7" x14ac:dyDescent="0.25">
      <c r="A214" s="1" t="s">
        <v>350</v>
      </c>
      <c r="B214" s="1" t="s">
        <v>158</v>
      </c>
      <c r="C214" s="1" t="s">
        <v>158</v>
      </c>
      <c r="D214" s="211">
        <v>1358000000</v>
      </c>
      <c r="E214" s="211">
        <v>0</v>
      </c>
      <c r="F214" s="211">
        <v>0</v>
      </c>
      <c r="G214" s="1" t="s">
        <v>158</v>
      </c>
    </row>
    <row r="215" spans="1:7" x14ac:dyDescent="0.25">
      <c r="A215" s="1" t="s">
        <v>351</v>
      </c>
      <c r="B215" s="211">
        <v>79000000</v>
      </c>
      <c r="C215" s="211">
        <v>1440000000</v>
      </c>
      <c r="D215" s="211">
        <v>452000000</v>
      </c>
      <c r="E215" s="211">
        <v>0</v>
      </c>
      <c r="F215" s="211">
        <v>0</v>
      </c>
      <c r="G215" s="1" t="s">
        <v>158</v>
      </c>
    </row>
    <row r="216" spans="1:7" x14ac:dyDescent="0.25">
      <c r="A216" s="1" t="s">
        <v>352</v>
      </c>
      <c r="B216" s="1" t="s">
        <v>158</v>
      </c>
      <c r="C216" s="211">
        <v>0</v>
      </c>
      <c r="D216" s="211">
        <v>431000000</v>
      </c>
      <c r="E216" s="211">
        <v>0</v>
      </c>
      <c r="F216" s="211">
        <v>0</v>
      </c>
      <c r="G216" s="1" t="s">
        <v>158</v>
      </c>
    </row>
    <row r="217" spans="1:7" x14ac:dyDescent="0.25">
      <c r="A217" s="1" t="s">
        <v>353</v>
      </c>
      <c r="B217" s="211">
        <v>264000000</v>
      </c>
      <c r="C217" s="211">
        <v>72000000</v>
      </c>
      <c r="D217" s="211">
        <v>-390000000</v>
      </c>
      <c r="E217" s="211">
        <v>332000000</v>
      </c>
      <c r="F217" s="211">
        <v>416000000</v>
      </c>
      <c r="G217" s="1" t="s">
        <v>158</v>
      </c>
    </row>
    <row r="218" spans="1:7" x14ac:dyDescent="0.25">
      <c r="A218" s="1" t="s">
        <v>354</v>
      </c>
      <c r="B218" s="1" t="s">
        <v>158</v>
      </c>
      <c r="C218" s="1" t="s">
        <v>158</v>
      </c>
      <c r="D218" s="1" t="s">
        <v>158</v>
      </c>
      <c r="E218" s="1" t="s">
        <v>158</v>
      </c>
      <c r="F218" s="1" t="s">
        <v>158</v>
      </c>
      <c r="G218" s="1" t="s">
        <v>158</v>
      </c>
    </row>
    <row r="219" spans="1:7" x14ac:dyDescent="0.25">
      <c r="A219" s="1" t="s">
        <v>355</v>
      </c>
      <c r="B219" s="211">
        <v>1499000000</v>
      </c>
      <c r="C219" s="211">
        <v>3159000000</v>
      </c>
      <c r="D219" s="211">
        <v>3948000000</v>
      </c>
      <c r="E219" s="211">
        <v>7003000000</v>
      </c>
      <c r="F219" s="211">
        <v>15000000</v>
      </c>
      <c r="G219" s="211">
        <v>-3894000000</v>
      </c>
    </row>
    <row r="220" spans="1:7" x14ac:dyDescent="0.25">
      <c r="A220" s="1" t="s">
        <v>356</v>
      </c>
      <c r="B220" s="211">
        <v>-1075000000</v>
      </c>
      <c r="C220" s="211">
        <v>-973000000</v>
      </c>
      <c r="D220" s="211">
        <v>735000000</v>
      </c>
      <c r="E220" s="211">
        <v>-1435000000</v>
      </c>
      <c r="F220" s="211">
        <v>1233000000</v>
      </c>
      <c r="G220" s="211">
        <v>1370000000</v>
      </c>
    </row>
    <row r="221" spans="1:7" x14ac:dyDescent="0.25">
      <c r="A221" s="1" t="s">
        <v>357</v>
      </c>
      <c r="B221" s="211">
        <v>-2158000000</v>
      </c>
      <c r="C221" s="211">
        <v>-1510000000</v>
      </c>
      <c r="D221" s="211">
        <v>-2703000000</v>
      </c>
      <c r="E221" s="211">
        <v>-2971000000</v>
      </c>
      <c r="F221" s="211">
        <v>-6260000000</v>
      </c>
      <c r="G221" s="211">
        <v>-2658000000</v>
      </c>
    </row>
    <row r="222" spans="1:7" x14ac:dyDescent="0.25">
      <c r="A222" s="1" t="s">
        <v>358</v>
      </c>
      <c r="B222" s="211">
        <v>-2158000000</v>
      </c>
      <c r="C222" s="211">
        <v>-1510000000</v>
      </c>
      <c r="D222" s="211">
        <v>-2703000000</v>
      </c>
      <c r="E222" s="211">
        <v>-2971000000</v>
      </c>
      <c r="F222" s="211">
        <v>-6260000000</v>
      </c>
      <c r="G222" s="211">
        <v>-2658000000</v>
      </c>
    </row>
    <row r="223" spans="1:7" x14ac:dyDescent="0.25">
      <c r="A223" s="1" t="s">
        <v>359</v>
      </c>
      <c r="B223" s="211">
        <v>-614000000</v>
      </c>
      <c r="C223" s="211">
        <v>364000000</v>
      </c>
      <c r="D223" s="211">
        <v>-3000000</v>
      </c>
      <c r="E223" s="211">
        <v>-566000000</v>
      </c>
      <c r="F223" s="211">
        <v>-510000000</v>
      </c>
      <c r="G223" s="211">
        <v>-1838000000</v>
      </c>
    </row>
    <row r="224" spans="1:7" x14ac:dyDescent="0.25">
      <c r="A224" s="1" t="s">
        <v>360</v>
      </c>
      <c r="B224" s="211">
        <v>3870000000</v>
      </c>
      <c r="C224" s="211">
        <v>2538000000</v>
      </c>
      <c r="D224" s="211">
        <v>3067000000</v>
      </c>
      <c r="E224" s="211">
        <v>5507000000</v>
      </c>
      <c r="F224" s="211">
        <v>4012000000</v>
      </c>
      <c r="G224" s="211">
        <v>2568000000</v>
      </c>
    </row>
    <row r="225" spans="1:7" x14ac:dyDescent="0.25">
      <c r="A225" s="1" t="s">
        <v>361</v>
      </c>
      <c r="B225" s="211">
        <v>3870000000</v>
      </c>
      <c r="C225" s="211">
        <v>2538000000</v>
      </c>
      <c r="D225" s="211">
        <v>3067000000</v>
      </c>
      <c r="E225" s="211">
        <v>5507000000</v>
      </c>
      <c r="F225" s="211">
        <v>4012000000</v>
      </c>
      <c r="G225" s="211">
        <v>2568000000</v>
      </c>
    </row>
    <row r="226" spans="1:7" x14ac:dyDescent="0.25">
      <c r="A226" s="1" t="s">
        <v>362</v>
      </c>
      <c r="B226" s="211">
        <v>3550000000</v>
      </c>
      <c r="C226" s="211">
        <v>2769000000</v>
      </c>
      <c r="D226" s="211">
        <v>2898000000</v>
      </c>
      <c r="E226" s="211">
        <v>4260000000</v>
      </c>
      <c r="F226" s="211">
        <v>3618000000</v>
      </c>
      <c r="G226" s="211">
        <v>4927000000</v>
      </c>
    </row>
    <row r="227" spans="1:7" x14ac:dyDescent="0.25">
      <c r="A227" s="1" t="s">
        <v>363</v>
      </c>
      <c r="B227" s="211">
        <v>320000000</v>
      </c>
      <c r="C227" s="211">
        <v>-231000000</v>
      </c>
      <c r="D227" s="211">
        <v>169000000</v>
      </c>
      <c r="E227" s="211">
        <v>1247000000</v>
      </c>
      <c r="F227" s="211">
        <v>394000000</v>
      </c>
      <c r="G227" s="211">
        <v>-2359000000</v>
      </c>
    </row>
    <row r="228" spans="1:7" x14ac:dyDescent="0.25">
      <c r="A228" s="1" t="s">
        <v>364</v>
      </c>
      <c r="B228" s="1" t="s">
        <v>158</v>
      </c>
      <c r="C228" s="1" t="s">
        <v>158</v>
      </c>
      <c r="D228" s="1" t="s">
        <v>158</v>
      </c>
      <c r="E228" s="1" t="s">
        <v>158</v>
      </c>
      <c r="F228" s="1" t="s">
        <v>158</v>
      </c>
      <c r="G228" s="1" t="s">
        <v>158</v>
      </c>
    </row>
    <row r="229" spans="1:7" x14ac:dyDescent="0.25">
      <c r="A229" s="1" t="s">
        <v>365</v>
      </c>
      <c r="B229" s="211">
        <v>1476000000</v>
      </c>
      <c r="C229" s="211">
        <v>2740000000</v>
      </c>
      <c r="D229" s="211">
        <v>2852000000</v>
      </c>
      <c r="E229" s="211">
        <v>6468000000</v>
      </c>
      <c r="F229" s="211">
        <v>1540000000</v>
      </c>
      <c r="G229" s="211">
        <v>-3336000000</v>
      </c>
    </row>
    <row r="230" spans="1:7" x14ac:dyDescent="0.25">
      <c r="A230" s="1" t="s">
        <v>366</v>
      </c>
      <c r="B230" s="211">
        <v>-3339000000</v>
      </c>
      <c r="C230" s="211">
        <v>-5534000000</v>
      </c>
      <c r="D230" s="211">
        <v>-5261000000</v>
      </c>
      <c r="E230" s="211">
        <v>-5047000000</v>
      </c>
      <c r="F230" s="211">
        <v>-20889000000</v>
      </c>
      <c r="G230" s="211">
        <v>-5732000000</v>
      </c>
    </row>
    <row r="231" spans="1:7" x14ac:dyDescent="0.25">
      <c r="A231" s="1" t="s">
        <v>367</v>
      </c>
      <c r="B231" s="211">
        <v>-3339000000</v>
      </c>
      <c r="C231" s="211">
        <v>-5534000000</v>
      </c>
      <c r="D231" s="211">
        <v>-5261000000</v>
      </c>
      <c r="E231" s="211">
        <v>-5047000000</v>
      </c>
      <c r="F231" s="211">
        <v>-20889000000</v>
      </c>
      <c r="G231" s="211">
        <v>-5732000000</v>
      </c>
    </row>
    <row r="232" spans="1:7" x14ac:dyDescent="0.25">
      <c r="A232" s="1" t="s">
        <v>106</v>
      </c>
      <c r="B232" s="211">
        <v>-2452000000</v>
      </c>
      <c r="C232" s="211">
        <v>-2336000000</v>
      </c>
      <c r="D232" s="211">
        <v>-2520000000</v>
      </c>
      <c r="E232" s="211">
        <v>-2727000000</v>
      </c>
      <c r="F232" s="211">
        <v>-3031000000</v>
      </c>
      <c r="G232" s="211">
        <v>-2799000000</v>
      </c>
    </row>
    <row r="233" spans="1:7" x14ac:dyDescent="0.25">
      <c r="A233" s="1" t="s">
        <v>368</v>
      </c>
      <c r="B233" s="211">
        <v>-2457000000</v>
      </c>
      <c r="C233" s="211">
        <v>-2437000000</v>
      </c>
      <c r="D233" s="211">
        <v>-2520000000</v>
      </c>
      <c r="E233" s="211">
        <v>-2727000000</v>
      </c>
      <c r="F233" s="211">
        <v>-3031000000</v>
      </c>
      <c r="G233" s="211">
        <v>-2799000000</v>
      </c>
    </row>
    <row r="234" spans="1:7" x14ac:dyDescent="0.25">
      <c r="A234" s="1" t="s">
        <v>369</v>
      </c>
      <c r="B234" s="211">
        <v>5000000</v>
      </c>
      <c r="C234" s="211">
        <v>101000000</v>
      </c>
      <c r="D234" s="211">
        <v>0</v>
      </c>
      <c r="E234" s="211">
        <v>0</v>
      </c>
      <c r="F234" s="1" t="s">
        <v>158</v>
      </c>
      <c r="G234" s="1" t="s">
        <v>158</v>
      </c>
    </row>
    <row r="235" spans="1:7" x14ac:dyDescent="0.25">
      <c r="A235" s="1" t="s">
        <v>370</v>
      </c>
      <c r="B235" s="211">
        <v>-444000000</v>
      </c>
      <c r="C235" s="211">
        <v>-26000000</v>
      </c>
      <c r="D235" s="211">
        <v>-146000000</v>
      </c>
      <c r="E235" s="211">
        <v>-1388000000</v>
      </c>
      <c r="F235" s="211">
        <v>-16612000000</v>
      </c>
      <c r="G235" s="211">
        <v>-211000000</v>
      </c>
    </row>
    <row r="236" spans="1:7" x14ac:dyDescent="0.25">
      <c r="A236" s="1" t="s">
        <v>371</v>
      </c>
      <c r="B236" s="211">
        <v>-444000000</v>
      </c>
      <c r="C236" s="211">
        <v>-866000000</v>
      </c>
      <c r="D236" s="211">
        <v>-146000000</v>
      </c>
      <c r="E236" s="211">
        <v>-1388000000</v>
      </c>
      <c r="F236" s="211">
        <v>-16612000000</v>
      </c>
      <c r="G236" s="211">
        <v>-211000000</v>
      </c>
    </row>
    <row r="237" spans="1:7" x14ac:dyDescent="0.25">
      <c r="A237" s="1" t="s">
        <v>372</v>
      </c>
      <c r="B237" s="1" t="s">
        <v>158</v>
      </c>
      <c r="C237" s="211">
        <v>840000000</v>
      </c>
      <c r="D237" s="211">
        <v>0</v>
      </c>
      <c r="E237" s="1" t="s">
        <v>158</v>
      </c>
      <c r="F237" s="1" t="s">
        <v>158</v>
      </c>
      <c r="G237" s="1" t="s">
        <v>158</v>
      </c>
    </row>
    <row r="238" spans="1:7" x14ac:dyDescent="0.25">
      <c r="A238" s="1" t="s">
        <v>373</v>
      </c>
      <c r="B238" s="211">
        <v>-485000000</v>
      </c>
      <c r="C238" s="211">
        <v>-3172000000</v>
      </c>
      <c r="D238" s="211">
        <v>-2717000000</v>
      </c>
      <c r="E238" s="211">
        <v>-1017000000</v>
      </c>
      <c r="F238" s="211">
        <v>-1314000000</v>
      </c>
      <c r="G238" s="211">
        <v>-2818000000</v>
      </c>
    </row>
    <row r="239" spans="1:7" x14ac:dyDescent="0.25">
      <c r="A239" s="1" t="s">
        <v>374</v>
      </c>
      <c r="B239" s="211">
        <v>-7534000000</v>
      </c>
      <c r="C239" s="211">
        <v>-9639000000</v>
      </c>
      <c r="D239" s="211">
        <v>-9963000000</v>
      </c>
      <c r="E239" s="211">
        <v>-7746000000</v>
      </c>
      <c r="F239" s="211">
        <v>-9043000000</v>
      </c>
      <c r="G239" s="211">
        <v>-11325000000</v>
      </c>
    </row>
    <row r="240" spans="1:7" x14ac:dyDescent="0.25">
      <c r="A240" s="1" t="s">
        <v>375</v>
      </c>
      <c r="B240" s="211">
        <v>7049000000</v>
      </c>
      <c r="C240" s="211">
        <v>6467000000</v>
      </c>
      <c r="D240" s="211">
        <v>7246000000</v>
      </c>
      <c r="E240" s="211">
        <v>6729000000</v>
      </c>
      <c r="F240" s="211">
        <v>7729000000</v>
      </c>
      <c r="G240" s="211">
        <v>8507000000</v>
      </c>
    </row>
    <row r="241" spans="1:7" x14ac:dyDescent="0.25">
      <c r="A241" s="1" t="s">
        <v>376</v>
      </c>
      <c r="B241" s="211">
        <v>42000000</v>
      </c>
      <c r="C241" s="211">
        <v>0</v>
      </c>
      <c r="D241" s="211">
        <v>122000000</v>
      </c>
      <c r="E241" s="211">
        <v>85000000</v>
      </c>
      <c r="F241" s="211">
        <v>68000000</v>
      </c>
      <c r="G241" s="211">
        <v>96000000</v>
      </c>
    </row>
    <row r="242" spans="1:7" x14ac:dyDescent="0.25">
      <c r="A242" s="1" t="s">
        <v>377</v>
      </c>
      <c r="B242" s="211">
        <v>-7850000000</v>
      </c>
      <c r="C242" s="211">
        <v>-8155000000</v>
      </c>
      <c r="D242" s="211">
        <v>-11356000000</v>
      </c>
      <c r="E242" s="211">
        <v>-10516000000</v>
      </c>
      <c r="F242" s="211">
        <v>2683000000</v>
      </c>
      <c r="G242" s="211">
        <v>-3647000000</v>
      </c>
    </row>
    <row r="243" spans="1:7" x14ac:dyDescent="0.25">
      <c r="A243" s="1" t="s">
        <v>378</v>
      </c>
      <c r="B243" s="211">
        <v>-7850000000</v>
      </c>
      <c r="C243" s="211">
        <v>-8155000000</v>
      </c>
      <c r="D243" s="211">
        <v>-11356000000</v>
      </c>
      <c r="E243" s="211">
        <v>-10516000000</v>
      </c>
      <c r="F243" s="211">
        <v>2683000000</v>
      </c>
      <c r="G243" s="211">
        <v>-3647000000</v>
      </c>
    </row>
    <row r="244" spans="1:7" x14ac:dyDescent="0.25">
      <c r="A244" s="1" t="s">
        <v>379</v>
      </c>
      <c r="B244" s="1" t="s">
        <v>158</v>
      </c>
      <c r="C244" s="1" t="s">
        <v>158</v>
      </c>
      <c r="D244" s="1" t="s">
        <v>158</v>
      </c>
      <c r="E244" s="211">
        <v>-3500000000</v>
      </c>
      <c r="F244" s="211">
        <v>-2012000000</v>
      </c>
      <c r="G244" s="211">
        <v>-3020000000</v>
      </c>
    </row>
    <row r="245" spans="1:7" x14ac:dyDescent="0.25">
      <c r="A245" s="1" t="s">
        <v>380</v>
      </c>
      <c r="B245" s="1" t="s">
        <v>158</v>
      </c>
      <c r="C245" s="1" t="s">
        <v>158</v>
      </c>
      <c r="D245" s="1" t="s">
        <v>158</v>
      </c>
      <c r="E245" s="211">
        <v>-3500000000</v>
      </c>
      <c r="F245" s="211">
        <v>-2012000000</v>
      </c>
      <c r="G245" s="211">
        <v>-3020000000</v>
      </c>
    </row>
    <row r="246" spans="1:7" x14ac:dyDescent="0.25">
      <c r="A246" s="1" t="s">
        <v>381</v>
      </c>
      <c r="B246" s="211">
        <v>-5320000000</v>
      </c>
      <c r="C246" s="211">
        <v>-5673000000</v>
      </c>
      <c r="D246" s="211">
        <v>-9267000000</v>
      </c>
      <c r="E246" s="211">
        <v>-4211000000</v>
      </c>
      <c r="F246" s="211">
        <v>7932000000</v>
      </c>
      <c r="G246" s="211">
        <v>2543000000</v>
      </c>
    </row>
    <row r="247" spans="1:7" x14ac:dyDescent="0.25">
      <c r="A247" s="1" t="s">
        <v>382</v>
      </c>
      <c r="B247" s="211">
        <v>-720000000</v>
      </c>
      <c r="C247" s="211">
        <v>0</v>
      </c>
      <c r="D247" s="211">
        <v>0</v>
      </c>
      <c r="E247" s="1" t="s">
        <v>158</v>
      </c>
      <c r="F247" s="211">
        <v>200000000</v>
      </c>
      <c r="G247" s="211">
        <v>-1000000000</v>
      </c>
    </row>
    <row r="248" spans="1:7" x14ac:dyDescent="0.25">
      <c r="A248" s="1" t="s">
        <v>383</v>
      </c>
      <c r="B248" s="1" t="s">
        <v>158</v>
      </c>
      <c r="C248" s="1" t="s">
        <v>158</v>
      </c>
      <c r="D248" s="1" t="s">
        <v>158</v>
      </c>
      <c r="E248" s="1" t="s">
        <v>158</v>
      </c>
      <c r="F248" s="211">
        <v>5200000000</v>
      </c>
      <c r="G248" s="211">
        <v>-800000000</v>
      </c>
    </row>
    <row r="249" spans="1:7" x14ac:dyDescent="0.25">
      <c r="A249" s="1" t="s">
        <v>384</v>
      </c>
      <c r="B249" s="211">
        <v>-720000000</v>
      </c>
      <c r="C249" s="211">
        <v>0</v>
      </c>
      <c r="D249" s="211">
        <v>0</v>
      </c>
      <c r="E249" s="1" t="s">
        <v>158</v>
      </c>
      <c r="F249" s="211">
        <v>-5000000000</v>
      </c>
      <c r="G249" s="211">
        <v>-200000000</v>
      </c>
    </row>
    <row r="250" spans="1:7" x14ac:dyDescent="0.25">
      <c r="A250" s="1" t="s">
        <v>385</v>
      </c>
      <c r="B250" s="211">
        <v>-4600000000</v>
      </c>
      <c r="C250" s="211">
        <v>-5673000000</v>
      </c>
      <c r="D250" s="211">
        <v>-9267000000</v>
      </c>
      <c r="E250" s="211">
        <v>-4211000000</v>
      </c>
      <c r="F250" s="211">
        <v>7732000000</v>
      </c>
      <c r="G250" s="211">
        <v>3543000000</v>
      </c>
    </row>
    <row r="251" spans="1:7" x14ac:dyDescent="0.25">
      <c r="A251" s="1" t="s">
        <v>386</v>
      </c>
      <c r="B251" s="211">
        <v>3736000000</v>
      </c>
      <c r="C251" s="211">
        <v>9958000000</v>
      </c>
      <c r="D251" s="211">
        <v>987000000</v>
      </c>
      <c r="E251" s="211">
        <v>0</v>
      </c>
      <c r="F251" s="211">
        <v>10898000000</v>
      </c>
      <c r="G251" s="211">
        <v>4959000000</v>
      </c>
    </row>
    <row r="252" spans="1:7" x14ac:dyDescent="0.25">
      <c r="A252" s="1" t="s">
        <v>387</v>
      </c>
      <c r="B252" s="211">
        <v>-8336000000</v>
      </c>
      <c r="C252" s="211">
        <v>-15631000000</v>
      </c>
      <c r="D252" s="211">
        <v>-10254000000</v>
      </c>
      <c r="E252" s="211">
        <v>-4211000000</v>
      </c>
      <c r="F252" s="211">
        <v>-3166000000</v>
      </c>
      <c r="G252" s="211">
        <v>-1416000000</v>
      </c>
    </row>
    <row r="253" spans="1:7" x14ac:dyDescent="0.25">
      <c r="A253" s="1" t="s">
        <v>388</v>
      </c>
      <c r="B253" s="211">
        <v>-2603000000</v>
      </c>
      <c r="C253" s="211">
        <v>-2624000000</v>
      </c>
      <c r="D253" s="211">
        <v>-2625000000</v>
      </c>
      <c r="E253" s="211">
        <v>-2907000000</v>
      </c>
      <c r="F253" s="211">
        <v>-3132000000</v>
      </c>
      <c r="G253" s="211">
        <v>-3256000000</v>
      </c>
    </row>
    <row r="254" spans="1:7" x14ac:dyDescent="0.25">
      <c r="A254" s="1" t="s">
        <v>389</v>
      </c>
      <c r="B254" s="211">
        <v>-2603000000</v>
      </c>
      <c r="C254" s="211">
        <v>-2624000000</v>
      </c>
      <c r="D254" s="211">
        <v>-2625000000</v>
      </c>
      <c r="E254" s="211">
        <v>-2907000000</v>
      </c>
      <c r="F254" s="211">
        <v>-3132000000</v>
      </c>
      <c r="G254" s="211">
        <v>-3256000000</v>
      </c>
    </row>
    <row r="255" spans="1:7" x14ac:dyDescent="0.25">
      <c r="A255" s="1" t="s">
        <v>390</v>
      </c>
      <c r="B255" s="1" t="s">
        <v>158</v>
      </c>
      <c r="C255" s="1" t="s">
        <v>158</v>
      </c>
      <c r="D255" s="1" t="s">
        <v>158</v>
      </c>
      <c r="E255" s="211">
        <v>-2907000000</v>
      </c>
      <c r="F255" s="211">
        <v>-3132000000</v>
      </c>
      <c r="G255" s="211">
        <v>-3256000000</v>
      </c>
    </row>
    <row r="256" spans="1:7" x14ac:dyDescent="0.25">
      <c r="A256" s="1" t="s">
        <v>391</v>
      </c>
      <c r="B256" s="211">
        <v>210000000</v>
      </c>
      <c r="C256" s="211">
        <v>264000000</v>
      </c>
      <c r="D256" s="211">
        <v>549000000</v>
      </c>
      <c r="E256" s="211">
        <v>551000000</v>
      </c>
      <c r="F256" s="211">
        <v>277000000</v>
      </c>
      <c r="G256" s="211">
        <v>385000000</v>
      </c>
    </row>
    <row r="257" spans="1:7" x14ac:dyDescent="0.25">
      <c r="A257" s="1" t="s">
        <v>392</v>
      </c>
      <c r="B257" s="211">
        <v>-137000000</v>
      </c>
      <c r="C257" s="211">
        <v>-122000000</v>
      </c>
      <c r="D257" s="211">
        <v>-13000000</v>
      </c>
      <c r="E257" s="211">
        <v>-449000000</v>
      </c>
      <c r="F257" s="211">
        <v>-382000000</v>
      </c>
      <c r="G257" s="211">
        <v>-299000000</v>
      </c>
    </row>
    <row r="258" spans="1:7" x14ac:dyDescent="0.25">
      <c r="A258" s="1" t="s">
        <v>393</v>
      </c>
      <c r="B258" s="1" t="s">
        <v>158</v>
      </c>
      <c r="C258" s="1" t="s">
        <v>158</v>
      </c>
      <c r="D258" s="1" t="s">
        <v>158</v>
      </c>
      <c r="E258" s="1" t="s">
        <v>158</v>
      </c>
      <c r="F258" s="1" t="s">
        <v>158</v>
      </c>
      <c r="G258" s="1" t="s">
        <v>158</v>
      </c>
    </row>
    <row r="259" spans="1:7" x14ac:dyDescent="0.25">
      <c r="A259" s="1" t="s">
        <v>394</v>
      </c>
      <c r="B259" s="1" t="s">
        <v>158</v>
      </c>
      <c r="C259" s="1" t="s">
        <v>158</v>
      </c>
      <c r="D259" s="1" t="s">
        <v>158</v>
      </c>
      <c r="E259" s="1" t="s">
        <v>158</v>
      </c>
      <c r="F259" s="1" t="s">
        <v>158</v>
      </c>
      <c r="G259" s="1" t="s">
        <v>158</v>
      </c>
    </row>
    <row r="260" spans="1:7" x14ac:dyDescent="0.25">
      <c r="A260" s="1" t="s">
        <v>395</v>
      </c>
      <c r="B260" s="211">
        <v>5954000000</v>
      </c>
      <c r="C260" s="211">
        <v>8130000000</v>
      </c>
      <c r="D260" s="211">
        <v>12691000000</v>
      </c>
      <c r="E260" s="211">
        <v>13305000000</v>
      </c>
      <c r="F260" s="211">
        <v>8525000000</v>
      </c>
      <c r="G260" s="211">
        <v>12820000000</v>
      </c>
    </row>
    <row r="261" spans="1:7" x14ac:dyDescent="0.25">
      <c r="A261" s="1" t="s">
        <v>396</v>
      </c>
      <c r="B261" s="211">
        <v>1659000000</v>
      </c>
      <c r="C261" s="211">
        <v>2176000000</v>
      </c>
      <c r="D261" s="211">
        <v>1648000000</v>
      </c>
      <c r="E261" s="211">
        <v>614000000</v>
      </c>
      <c r="F261" s="211">
        <v>-4780000000</v>
      </c>
      <c r="G261" s="211">
        <v>-1307000000</v>
      </c>
    </row>
    <row r="262" spans="1:7" x14ac:dyDescent="0.25">
      <c r="A262" s="1" t="s">
        <v>397</v>
      </c>
      <c r="B262" s="211">
        <v>4295000000</v>
      </c>
      <c r="C262" s="211">
        <v>5954000000</v>
      </c>
      <c r="D262" s="211">
        <v>11043000000</v>
      </c>
      <c r="E262" s="211">
        <v>12691000000</v>
      </c>
      <c r="F262" s="211">
        <v>13305000000</v>
      </c>
      <c r="G262" s="211">
        <v>14127000000</v>
      </c>
    </row>
    <row r="263" spans="1:7" x14ac:dyDescent="0.25">
      <c r="A263" s="1" t="s">
        <v>398</v>
      </c>
      <c r="B263" s="211">
        <v>0</v>
      </c>
      <c r="C263" s="211">
        <v>0</v>
      </c>
      <c r="D263" s="1" t="s">
        <v>158</v>
      </c>
      <c r="E263" s="1" t="s">
        <v>158</v>
      </c>
      <c r="F263" s="1" t="s">
        <v>158</v>
      </c>
      <c r="G263" s="1" t="s">
        <v>158</v>
      </c>
    </row>
    <row r="264" spans="1:7" x14ac:dyDescent="0.25">
      <c r="A264" s="1" t="s">
        <v>399</v>
      </c>
      <c r="B264" s="1" t="s">
        <v>158</v>
      </c>
      <c r="C264" s="1" t="s">
        <v>158</v>
      </c>
      <c r="D264" s="1" t="s">
        <v>158</v>
      </c>
      <c r="E264" s="1" t="s">
        <v>158</v>
      </c>
      <c r="F264" s="1" t="s">
        <v>158</v>
      </c>
      <c r="G264" s="1" t="s">
        <v>158</v>
      </c>
    </row>
    <row r="265" spans="1:7" x14ac:dyDescent="0.25">
      <c r="A265" s="1" t="s">
        <v>400</v>
      </c>
      <c r="B265" s="211">
        <v>1659000000</v>
      </c>
      <c r="C265" s="211">
        <v>2176000000</v>
      </c>
      <c r="D265" s="211">
        <v>1648000000</v>
      </c>
      <c r="E265" s="211">
        <v>614000000</v>
      </c>
      <c r="F265" s="211">
        <v>-4780000000</v>
      </c>
      <c r="G265" s="211">
        <v>-1307000000</v>
      </c>
    </row>
    <row r="266" spans="1:7" x14ac:dyDescent="0.25">
      <c r="A266" s="1" t="s">
        <v>204</v>
      </c>
      <c r="B266" s="1"/>
      <c r="C266" s="1"/>
      <c r="D266" s="1"/>
      <c r="E266" s="1"/>
      <c r="F266" s="1"/>
      <c r="G26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zoomScale="120" zoomScaleNormal="120" workbookViewId="0">
      <selection activeCell="B27" sqref="B27"/>
    </sheetView>
  </sheetViews>
  <sheetFormatPr defaultColWidth="9.140625" defaultRowHeight="15.75" x14ac:dyDescent="0.25"/>
  <cols>
    <col min="1" max="1" width="27.42578125" style="171" customWidth="1"/>
    <col min="2" max="6" width="13.28515625" style="171" customWidth="1"/>
    <col min="7" max="7" width="9.140625" style="188"/>
    <col min="8" max="8" width="13.85546875" style="171" bestFit="1" customWidth="1"/>
    <col min="9" max="9" width="13.140625" style="171" customWidth="1"/>
    <col min="10" max="10" width="16.28515625" style="171" customWidth="1"/>
    <col min="11" max="11" width="12.140625" style="171" bestFit="1" customWidth="1"/>
    <col min="12" max="12" width="18.28515625" style="171" customWidth="1"/>
    <col min="13" max="16384" width="9.140625" style="171"/>
  </cols>
  <sheetData>
    <row r="1" spans="1:12" s="168" customFormat="1" ht="39" thickBot="1" x14ac:dyDescent="0.3">
      <c r="A1" s="166" t="s">
        <v>119</v>
      </c>
      <c r="B1" s="204" t="s">
        <v>120</v>
      </c>
      <c r="C1" s="204" t="s">
        <v>121</v>
      </c>
      <c r="D1" s="204" t="s">
        <v>122</v>
      </c>
      <c r="E1" s="204" t="s">
        <v>123</v>
      </c>
      <c r="G1" s="187"/>
    </row>
    <row r="2" spans="1:12" ht="16.5" thickBot="1" x14ac:dyDescent="0.3">
      <c r="A2" s="205" t="s">
        <v>124</v>
      </c>
      <c r="B2" s="206">
        <v>21</v>
      </c>
      <c r="C2" s="206">
        <v>21</v>
      </c>
      <c r="D2" s="206">
        <v>26</v>
      </c>
      <c r="E2" s="206">
        <v>25</v>
      </c>
      <c r="F2" s="169"/>
      <c r="H2" s="168" t="s">
        <v>101</v>
      </c>
    </row>
    <row r="3" spans="1:12" ht="16.5" thickBot="1" x14ac:dyDescent="0.3">
      <c r="A3" s="205" t="s">
        <v>125</v>
      </c>
      <c r="B3" s="206">
        <v>1.72</v>
      </c>
      <c r="C3" s="206">
        <v>1.7</v>
      </c>
      <c r="D3" s="206">
        <v>6.53</v>
      </c>
      <c r="E3" s="206">
        <v>7.32</v>
      </c>
      <c r="F3" s="169"/>
    </row>
    <row r="4" spans="1:12" ht="16.5" thickBot="1" x14ac:dyDescent="0.3">
      <c r="A4" s="205" t="s">
        <v>126</v>
      </c>
      <c r="B4" s="206">
        <v>1.51</v>
      </c>
      <c r="C4" s="206">
        <v>1.48</v>
      </c>
      <c r="D4" s="206">
        <v>6.41</v>
      </c>
      <c r="E4" s="206">
        <v>7.03</v>
      </c>
      <c r="F4" s="169"/>
    </row>
    <row r="5" spans="1:12" ht="16.5" thickBot="1" x14ac:dyDescent="0.3">
      <c r="A5" s="205" t="s">
        <v>127</v>
      </c>
      <c r="B5" s="206">
        <v>1.99</v>
      </c>
      <c r="C5" s="206">
        <v>1.98</v>
      </c>
      <c r="D5" s="206">
        <v>7</v>
      </c>
      <c r="E5" s="206">
        <v>8.1199999999999992</v>
      </c>
      <c r="F5" s="172"/>
    </row>
    <row r="6" spans="1:12" ht="16.5" thickBot="1" x14ac:dyDescent="0.3">
      <c r="A6" s="207" t="s">
        <v>128</v>
      </c>
      <c r="B6" s="208">
        <v>2.21</v>
      </c>
      <c r="C6" s="208">
        <v>2.12</v>
      </c>
      <c r="D6" s="208">
        <v>8.74</v>
      </c>
      <c r="E6" s="208">
        <v>6.53</v>
      </c>
      <c r="F6" s="172"/>
    </row>
    <row r="7" spans="1:12" ht="39" thickBot="1" x14ac:dyDescent="0.3">
      <c r="A7" s="166" t="s">
        <v>129</v>
      </c>
      <c r="B7" s="204" t="s">
        <v>120</v>
      </c>
      <c r="C7" s="204" t="s">
        <v>121</v>
      </c>
      <c r="D7" s="204" t="s">
        <v>122</v>
      </c>
      <c r="E7" s="204" t="s">
        <v>123</v>
      </c>
      <c r="F7" s="173"/>
      <c r="H7" s="186" t="s">
        <v>112</v>
      </c>
      <c r="I7" s="185"/>
      <c r="J7" s="198">
        <v>1000000000</v>
      </c>
      <c r="L7" s="184" t="s">
        <v>100</v>
      </c>
    </row>
    <row r="8" spans="1:12" ht="16.5" thickBot="1" x14ac:dyDescent="0.3">
      <c r="A8" s="205" t="s">
        <v>124</v>
      </c>
      <c r="B8" s="206">
        <v>17</v>
      </c>
      <c r="C8" s="206">
        <v>17</v>
      </c>
      <c r="D8" s="206">
        <v>22</v>
      </c>
      <c r="E8" s="206">
        <v>22</v>
      </c>
      <c r="F8" s="176"/>
    </row>
    <row r="9" spans="1:12" ht="16.5" thickBot="1" x14ac:dyDescent="0.3">
      <c r="A9" s="205" t="s">
        <v>125</v>
      </c>
      <c r="B9" s="206" t="s">
        <v>130</v>
      </c>
      <c r="C9" s="206" t="s">
        <v>131</v>
      </c>
      <c r="D9" s="206" t="s">
        <v>132</v>
      </c>
      <c r="E9" s="206" t="s">
        <v>133</v>
      </c>
      <c r="F9" s="179"/>
      <c r="H9" s="183" t="str">
        <f>A9</f>
        <v>Avg. Estimate</v>
      </c>
      <c r="I9" s="183">
        <f>(SUBSTITUTE(B9,"B","")+0)*$J$7</f>
        <v>92600000000</v>
      </c>
      <c r="J9" s="183">
        <f>(SUBSTITUTE(C9,"B","")+0)*$J$7</f>
        <v>96710000000</v>
      </c>
      <c r="K9" s="183">
        <f t="shared" ref="K9" si="0">(SUBSTITUTE(D9,"B","")+0)*$J$7</f>
        <v>369350000000</v>
      </c>
      <c r="L9" s="183">
        <f t="shared" ref="L9" si="1">(SUBSTITUTE(E9,"B","")+0)*$J$7</f>
        <v>386360000000</v>
      </c>
    </row>
    <row r="10" spans="1:12" ht="16.5" thickBot="1" x14ac:dyDescent="0.3">
      <c r="A10" s="205" t="s">
        <v>126</v>
      </c>
      <c r="B10" s="206" t="s">
        <v>134</v>
      </c>
      <c r="C10" s="206" t="s">
        <v>135</v>
      </c>
      <c r="D10" s="206" t="s">
        <v>136</v>
      </c>
      <c r="E10" s="206" t="s">
        <v>137</v>
      </c>
      <c r="F10" s="176"/>
    </row>
    <row r="11" spans="1:12" ht="16.5" thickBot="1" x14ac:dyDescent="0.3">
      <c r="A11" s="205" t="s">
        <v>127</v>
      </c>
      <c r="B11" s="206" t="s">
        <v>138</v>
      </c>
      <c r="C11" s="206" t="s">
        <v>139</v>
      </c>
      <c r="D11" s="206" t="s">
        <v>140</v>
      </c>
      <c r="E11" s="206" t="s">
        <v>141</v>
      </c>
      <c r="F11" s="179"/>
    </row>
    <row r="12" spans="1:12" ht="16.5" thickBot="1" x14ac:dyDescent="0.3">
      <c r="A12" s="205" t="s">
        <v>142</v>
      </c>
      <c r="B12" s="206" t="s">
        <v>143</v>
      </c>
      <c r="C12" s="206" t="s">
        <v>144</v>
      </c>
      <c r="D12" s="206" t="s">
        <v>145</v>
      </c>
      <c r="E12" s="206" t="s">
        <v>132</v>
      </c>
      <c r="F12" s="173"/>
    </row>
    <row r="13" spans="1:12" ht="16.5" thickBot="1" x14ac:dyDescent="0.3">
      <c r="A13" s="207" t="s">
        <v>146</v>
      </c>
      <c r="B13" s="208" t="s">
        <v>143</v>
      </c>
      <c r="C13" s="209">
        <v>3.1E-2</v>
      </c>
      <c r="D13" s="209">
        <v>3.2000000000000001E-2</v>
      </c>
      <c r="E13" s="209">
        <v>4.5999999999999999E-2</v>
      </c>
      <c r="F13" s="175"/>
    </row>
    <row r="14" spans="1:12" x14ac:dyDescent="0.25">
      <c r="A14" s="177"/>
      <c r="B14" s="178"/>
      <c r="C14" s="178"/>
      <c r="D14" s="178"/>
      <c r="E14" s="178"/>
      <c r="F14" s="178"/>
    </row>
    <row r="15" spans="1:12" x14ac:dyDescent="0.25">
      <c r="A15" s="174"/>
      <c r="B15" s="175"/>
      <c r="C15" s="175"/>
      <c r="D15" s="175"/>
      <c r="E15" s="175"/>
      <c r="F15" s="175"/>
    </row>
    <row r="16" spans="1:12" x14ac:dyDescent="0.25">
      <c r="A16" s="177"/>
      <c r="B16" s="178"/>
      <c r="C16" s="178"/>
      <c r="D16" s="178"/>
      <c r="E16" s="178"/>
      <c r="F16" s="178"/>
    </row>
    <row r="17" spans="1:6" ht="16.5" thickBot="1" x14ac:dyDescent="0.3">
      <c r="A17" s="177"/>
      <c r="B17" s="178"/>
      <c r="C17" s="178"/>
      <c r="D17" s="178"/>
      <c r="E17" s="178"/>
      <c r="F17" s="178"/>
    </row>
    <row r="18" spans="1:6" x14ac:dyDescent="0.25">
      <c r="A18" s="180"/>
      <c r="B18" s="167"/>
      <c r="C18" s="167"/>
      <c r="D18" s="167"/>
      <c r="E18" s="167"/>
      <c r="F18" s="181"/>
    </row>
    <row r="19" spans="1:6" x14ac:dyDescent="0.25">
      <c r="A19" s="180"/>
      <c r="B19" s="181"/>
      <c r="C19" s="181"/>
      <c r="D19" s="181"/>
      <c r="E19" s="181"/>
      <c r="F19" s="181"/>
    </row>
    <row r="20" spans="1:6" x14ac:dyDescent="0.25">
      <c r="A20" s="170"/>
      <c r="B20" s="170"/>
      <c r="C20" s="170"/>
      <c r="D20" s="170"/>
      <c r="E20" s="170"/>
      <c r="F20" s="170"/>
    </row>
    <row r="21" spans="1:6" x14ac:dyDescent="0.25">
      <c r="C21" s="182"/>
    </row>
    <row r="22" spans="1:6" x14ac:dyDescent="0.25">
      <c r="C22" s="18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="90" zoomScaleNormal="90" workbookViewId="0">
      <selection activeCell="H21" sqref="H21"/>
    </sheetView>
  </sheetViews>
  <sheetFormatPr defaultColWidth="9.140625" defaultRowHeight="15.75" x14ac:dyDescent="0.25"/>
  <cols>
    <col min="1" max="1" width="10.7109375" style="76" customWidth="1"/>
    <col min="2" max="2" width="52.28515625" style="73" bestFit="1" customWidth="1"/>
    <col min="3" max="3" width="7.85546875" style="74" bestFit="1" customWidth="1"/>
    <col min="4" max="4" width="10" style="74" customWidth="1"/>
    <col min="5" max="16384" width="9.140625" style="1"/>
  </cols>
  <sheetData>
    <row r="1" spans="1:4" x14ac:dyDescent="0.25">
      <c r="A1" s="104" t="s">
        <v>4</v>
      </c>
      <c r="B1" s="102" t="s">
        <v>11</v>
      </c>
      <c r="C1" s="103" t="s">
        <v>5</v>
      </c>
      <c r="D1" s="103" t="s">
        <v>43</v>
      </c>
    </row>
    <row r="2" spans="1:4" x14ac:dyDescent="0.25">
      <c r="A2" s="76" t="s">
        <v>117</v>
      </c>
      <c r="B2" s="194" t="s">
        <v>118</v>
      </c>
      <c r="C2" s="75">
        <v>0.53</v>
      </c>
      <c r="D2" s="189">
        <f t="shared" ref="D2:D20" si="0">(1/3)+(2/3)*C2</f>
        <v>0.68666666666666665</v>
      </c>
    </row>
    <row r="3" spans="1:4" x14ac:dyDescent="0.25">
      <c r="D3" s="189">
        <f t="shared" si="0"/>
        <v>0.33333333333333331</v>
      </c>
    </row>
    <row r="4" spans="1:4" x14ac:dyDescent="0.25">
      <c r="D4" s="189">
        <f t="shared" si="0"/>
        <v>0.33333333333333331</v>
      </c>
    </row>
    <row r="5" spans="1:4" x14ac:dyDescent="0.25">
      <c r="C5" s="75"/>
      <c r="D5" s="189">
        <f t="shared" si="0"/>
        <v>0.33333333333333331</v>
      </c>
    </row>
    <row r="6" spans="1:4" x14ac:dyDescent="0.25">
      <c r="C6" s="75"/>
      <c r="D6" s="189">
        <f t="shared" si="0"/>
        <v>0.33333333333333331</v>
      </c>
    </row>
    <row r="7" spans="1:4" x14ac:dyDescent="0.25">
      <c r="C7" s="75"/>
      <c r="D7" s="189">
        <f t="shared" si="0"/>
        <v>0.33333333333333331</v>
      </c>
    </row>
    <row r="8" spans="1:4" x14ac:dyDescent="0.25">
      <c r="D8" s="189">
        <f t="shared" si="0"/>
        <v>0.33333333333333331</v>
      </c>
    </row>
    <row r="9" spans="1:4" x14ac:dyDescent="0.25">
      <c r="D9" s="189">
        <f t="shared" si="0"/>
        <v>0.33333333333333331</v>
      </c>
    </row>
    <row r="10" spans="1:4" x14ac:dyDescent="0.25">
      <c r="D10" s="189">
        <f t="shared" si="0"/>
        <v>0.33333333333333331</v>
      </c>
    </row>
    <row r="11" spans="1:4" x14ac:dyDescent="0.25">
      <c r="D11" s="189">
        <f t="shared" si="0"/>
        <v>0.33333333333333331</v>
      </c>
    </row>
    <row r="12" spans="1:4" x14ac:dyDescent="0.25">
      <c r="C12" s="143"/>
      <c r="D12" s="189">
        <f t="shared" si="0"/>
        <v>0.33333333333333331</v>
      </c>
    </row>
    <row r="13" spans="1:4" x14ac:dyDescent="0.25">
      <c r="C13" s="143"/>
      <c r="D13" s="189">
        <f t="shared" si="0"/>
        <v>0.33333333333333331</v>
      </c>
    </row>
    <row r="14" spans="1:4" x14ac:dyDescent="0.25">
      <c r="C14" s="143"/>
      <c r="D14" s="189">
        <f t="shared" si="0"/>
        <v>0.33333333333333331</v>
      </c>
    </row>
    <row r="15" spans="1:4" x14ac:dyDescent="0.25">
      <c r="C15" s="143"/>
      <c r="D15" s="189">
        <f t="shared" si="0"/>
        <v>0.33333333333333331</v>
      </c>
    </row>
    <row r="16" spans="1:4" x14ac:dyDescent="0.25">
      <c r="C16" s="143"/>
      <c r="D16" s="189">
        <f t="shared" si="0"/>
        <v>0.33333333333333331</v>
      </c>
    </row>
    <row r="17" spans="3:4" x14ac:dyDescent="0.25">
      <c r="C17" s="143"/>
      <c r="D17" s="189">
        <f t="shared" si="0"/>
        <v>0.33333333333333331</v>
      </c>
    </row>
    <row r="18" spans="3:4" x14ac:dyDescent="0.25">
      <c r="C18" s="75"/>
      <c r="D18" s="189">
        <f t="shared" si="0"/>
        <v>0.33333333333333331</v>
      </c>
    </row>
    <row r="19" spans="3:4" x14ac:dyDescent="0.25">
      <c r="D19" s="189">
        <f t="shared" si="0"/>
        <v>0.33333333333333331</v>
      </c>
    </row>
    <row r="20" spans="3:4" x14ac:dyDescent="0.25">
      <c r="D20" s="189">
        <f t="shared" si="0"/>
        <v>0.33333333333333331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FCFFValuation</vt:lpstr>
      <vt:lpstr>HistAnnFin</vt:lpstr>
      <vt:lpstr>Estimates</vt:lpstr>
      <vt:lpstr>SP500</vt:lpstr>
      <vt:lpstr>FCFFValuation!Print_Area</vt:lpstr>
      <vt:lpstr>FCFFValuation!Print_Titles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FIN-ED</dc:creator>
  <cp:lastModifiedBy>Shofiqur Rahman</cp:lastModifiedBy>
  <cp:lastPrinted>2018-09-28T21:17:16Z</cp:lastPrinted>
  <dcterms:created xsi:type="dcterms:W3CDTF">2008-09-22T17:32:22Z</dcterms:created>
  <dcterms:modified xsi:type="dcterms:W3CDTF">2024-09-22T20:17:02Z</dcterms:modified>
</cp:coreProperties>
</file>